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785" firstSheet="1" activeTab="1"/>
  </bookViews>
  <sheets>
    <sheet name="DDLs" sheetId="84" state="hidden" r:id="rId1"/>
    <sheet name="ScheduleTasks" sheetId="94" r:id="rId2"/>
    <sheet name="ConditionalFormat" sheetId="93" state="hidden" r:id="rId3"/>
    <sheet name="Sheet1" sheetId="95" r:id="rId4"/>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H31" s="1"/>
  <c r="C23" i="95"/>
  <c r="D23"/>
  <c r="C106"/>
  <c r="F106"/>
  <c r="E26"/>
  <c r="F26"/>
  <c r="C161"/>
  <c r="C162"/>
  <c r="C177"/>
  <c r="C4"/>
  <c r="D4"/>
  <c r="F4"/>
  <c r="C5"/>
  <c r="D5"/>
  <c r="E5"/>
  <c r="F5"/>
  <c r="C6"/>
  <c r="D6"/>
  <c r="E6"/>
  <c r="F6"/>
  <c r="C7"/>
  <c r="D7"/>
  <c r="E7"/>
  <c r="F7"/>
  <c r="C8"/>
  <c r="C9"/>
  <c r="C10"/>
  <c r="C11"/>
  <c r="C12"/>
  <c r="C13"/>
  <c r="C16"/>
  <c r="E16"/>
  <c r="C17"/>
  <c r="D17"/>
  <c r="E17"/>
  <c r="F17"/>
  <c r="C18"/>
  <c r="D18"/>
  <c r="E18"/>
  <c r="F18"/>
  <c r="C19"/>
  <c r="D19"/>
  <c r="E19"/>
  <c r="F19"/>
  <c r="C20"/>
  <c r="D20"/>
  <c r="E20"/>
  <c r="F20"/>
  <c r="C24"/>
  <c r="D24"/>
  <c r="C27"/>
  <c r="D27"/>
  <c r="E27"/>
  <c r="C28"/>
  <c r="D28"/>
  <c r="E28"/>
  <c r="F28"/>
  <c r="C29"/>
  <c r="D29"/>
  <c r="E29"/>
  <c r="F29"/>
  <c r="C30"/>
  <c r="D30"/>
  <c r="E30"/>
  <c r="F30"/>
  <c r="C31"/>
  <c r="D31"/>
  <c r="E31"/>
  <c r="F31"/>
  <c r="C32"/>
  <c r="D32"/>
  <c r="E32"/>
  <c r="F32"/>
  <c r="C34"/>
  <c r="D34"/>
  <c r="D35"/>
  <c r="D36"/>
  <c r="C37"/>
  <c r="D37"/>
  <c r="C38"/>
  <c r="D38"/>
  <c r="C39"/>
  <c r="C40"/>
  <c r="C41"/>
  <c r="C42"/>
  <c r="C43"/>
  <c r="C44"/>
  <c r="D45"/>
  <c r="D46"/>
  <c r="D47"/>
  <c r="E47"/>
  <c r="C48"/>
  <c r="D48"/>
  <c r="E48"/>
  <c r="C49"/>
  <c r="D49"/>
  <c r="C50"/>
  <c r="C51"/>
  <c r="C52"/>
  <c r="C53"/>
  <c r="C55"/>
  <c r="D55"/>
  <c r="E55"/>
  <c r="F55"/>
  <c r="C56"/>
  <c r="D56"/>
  <c r="E56"/>
  <c r="F56"/>
  <c r="C57"/>
  <c r="D57"/>
  <c r="C58"/>
  <c r="D58"/>
  <c r="C59"/>
  <c r="C60"/>
  <c r="C61"/>
  <c r="D61"/>
  <c r="C62"/>
  <c r="D62"/>
  <c r="C63"/>
  <c r="D63"/>
  <c r="C64"/>
  <c r="D64"/>
  <c r="C65"/>
  <c r="D65"/>
  <c r="C66"/>
  <c r="D66"/>
  <c r="C67"/>
  <c r="D67"/>
  <c r="C68"/>
  <c r="D68"/>
  <c r="C69"/>
  <c r="D69"/>
  <c r="C70"/>
  <c r="D70"/>
  <c r="C76"/>
  <c r="D76"/>
  <c r="C77"/>
  <c r="C78"/>
  <c r="C79"/>
  <c r="C80"/>
  <c r="C81"/>
  <c r="C82"/>
  <c r="C85"/>
  <c r="D85"/>
  <c r="C88"/>
  <c r="C90"/>
  <c r="C93"/>
  <c r="D93"/>
  <c r="F93"/>
  <c r="C94"/>
  <c r="C95"/>
  <c r="C96"/>
  <c r="D96"/>
  <c r="F96"/>
  <c r="C97"/>
  <c r="C101"/>
  <c r="D101"/>
  <c r="C102"/>
  <c r="D102"/>
  <c r="E102"/>
  <c r="F102"/>
  <c r="C103"/>
  <c r="D103"/>
  <c r="E103"/>
  <c r="F103"/>
  <c r="C104"/>
  <c r="D104"/>
  <c r="E104"/>
  <c r="F104"/>
  <c r="C105"/>
  <c r="D105"/>
  <c r="E105"/>
  <c r="F105"/>
  <c r="C108"/>
  <c r="D108"/>
  <c r="D111"/>
  <c r="D112"/>
  <c r="C110"/>
  <c r="C113"/>
  <c r="C115"/>
  <c r="D115"/>
  <c r="F115"/>
  <c r="D116"/>
  <c r="F116"/>
  <c r="C117"/>
  <c r="C119"/>
  <c r="D119"/>
  <c r="F119"/>
  <c r="C120"/>
  <c r="D120"/>
  <c r="F120"/>
  <c r="C121"/>
  <c r="D121"/>
  <c r="F121"/>
  <c r="C122"/>
  <c r="D122"/>
  <c r="E122"/>
  <c r="F122"/>
  <c r="C123"/>
  <c r="D123"/>
  <c r="E123"/>
  <c r="F123"/>
  <c r="C124"/>
  <c r="D124"/>
  <c r="E124"/>
  <c r="F124"/>
  <c r="C127"/>
  <c r="D127"/>
  <c r="F127"/>
  <c r="C129"/>
  <c r="D129"/>
  <c r="C130"/>
  <c r="C131"/>
  <c r="C132"/>
  <c r="C133"/>
  <c r="C134"/>
  <c r="C135"/>
  <c r="C136"/>
  <c r="C137"/>
  <c r="C138"/>
  <c r="D138"/>
  <c r="F138"/>
  <c r="C140"/>
  <c r="C141"/>
  <c r="C142"/>
  <c r="C143"/>
  <c r="C144"/>
  <c r="C145"/>
  <c r="C146"/>
  <c r="C147"/>
  <c r="D147"/>
  <c r="F147"/>
  <c r="C152"/>
  <c r="C153"/>
  <c r="D153"/>
  <c r="E153"/>
  <c r="F153"/>
  <c r="C154"/>
  <c r="D154"/>
  <c r="E154"/>
  <c r="F154"/>
  <c r="C155"/>
  <c r="D155"/>
  <c r="E155"/>
  <c r="F155"/>
  <c r="C156"/>
  <c r="D156"/>
  <c r="E156"/>
  <c r="C157"/>
  <c r="D157"/>
  <c r="C158"/>
  <c r="D158"/>
  <c r="C159"/>
  <c r="D159"/>
  <c r="E159"/>
  <c r="F159"/>
  <c r="C160"/>
  <c r="D160"/>
  <c r="F160"/>
  <c r="C163"/>
  <c r="D163"/>
  <c r="C166"/>
  <c r="C167"/>
  <c r="C168"/>
  <c r="D168"/>
  <c r="C169"/>
  <c r="D169"/>
  <c r="C170"/>
  <c r="D170"/>
  <c r="C171"/>
  <c r="D171"/>
  <c r="C172"/>
  <c r="D172"/>
  <c r="C173"/>
  <c r="C174"/>
  <c r="D174"/>
  <c r="C175"/>
  <c r="C178"/>
  <c r="C179"/>
  <c r="C180"/>
  <c r="G267" i="94"/>
  <c r="AAJ398"/>
  <c r="AAJ396"/>
  <c r="B396" s="1"/>
  <c r="C128" i="95" s="1"/>
  <c r="AAL350" i="94"/>
  <c r="AAL349"/>
  <c r="AAL273"/>
  <c r="AAL215"/>
  <c r="AAL223"/>
  <c r="AAL222"/>
  <c r="AAL220"/>
  <c r="AAH39"/>
  <c r="AAH38"/>
  <c r="AAE400"/>
  <c r="AAL372"/>
  <c r="AAL289"/>
  <c r="G4"/>
  <c r="AAE418"/>
  <c r="AAJ417"/>
  <c r="AAJ415"/>
  <c r="B416" s="1"/>
  <c r="C148" i="95" s="1"/>
  <c r="AAJ407" i="94"/>
  <c r="B407" s="1"/>
  <c r="C139" i="95" s="1"/>
  <c r="AAL371" i="94"/>
  <c r="AAL379"/>
  <c r="AAL375"/>
  <c r="AAL444"/>
  <c r="AAL467"/>
  <c r="AAL466"/>
  <c r="AAL465"/>
  <c r="AAL463"/>
  <c r="AAL462"/>
  <c r="AAL458"/>
  <c r="AAL457"/>
  <c r="AAL456"/>
  <c r="AAL455"/>
  <c r="AAL454"/>
  <c r="AAL445"/>
  <c r="B444"/>
  <c r="C164" i="95" s="1"/>
  <c r="AAL308" i="94"/>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J5" l="1"/>
  <c r="K6"/>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C109" i="95" s="1"/>
  <c r="B39" i="94"/>
  <c r="AAL39"/>
  <c r="B29"/>
  <c r="C26" i="95" s="1"/>
  <c r="AAL38" i="94"/>
  <c r="AAL25"/>
  <c r="B249" s="1"/>
  <c r="AAL22"/>
  <c r="B65"/>
  <c r="C15" i="95" s="1"/>
  <c r="B64" i="94"/>
  <c r="C14" i="95" s="1"/>
  <c r="H470" i="94"/>
  <c r="J4" l="1"/>
  <c r="K5"/>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C25" i="95" s="1"/>
  <c r="B38" i="94"/>
  <c r="C176" i="95" s="1"/>
  <c r="AAL23" i="94"/>
  <c r="B23" s="1"/>
  <c r="B22"/>
  <c r="B27"/>
  <c r="B26"/>
  <c r="B25"/>
  <c r="AAL362"/>
  <c r="AAL253"/>
  <c r="B253" s="1"/>
  <c r="B31"/>
  <c r="H39" l="1"/>
  <c r="L4"/>
  <c r="L5"/>
  <c r="M6"/>
  <c r="F11"/>
  <c r="AAP11"/>
  <c r="AAR11"/>
  <c r="AAQ11"/>
  <c r="B372"/>
  <c r="C112" i="95" s="1"/>
  <c r="B370" i="94"/>
  <c r="B369"/>
  <c r="B368"/>
  <c r="B367"/>
  <c r="B366"/>
  <c r="B365"/>
  <c r="B364"/>
  <c r="B375"/>
  <c r="C114" i="95" s="1"/>
  <c r="AAL205" i="94"/>
  <c r="AAL201"/>
  <c r="AAL190"/>
  <c r="G187"/>
  <c r="AAL185"/>
  <c r="AAL181"/>
  <c r="AAL170"/>
  <c r="G167"/>
  <c r="AAL165"/>
  <c r="AAL161"/>
  <c r="AAL150"/>
  <c r="G147"/>
  <c r="AAL145"/>
  <c r="AAL141"/>
  <c r="AAL130"/>
  <c r="G127"/>
  <c r="G107"/>
  <c r="B467"/>
  <c r="B466"/>
  <c r="B465"/>
  <c r="B450"/>
  <c r="B449"/>
  <c r="B417"/>
  <c r="C149" i="95" s="1"/>
  <c r="B319" i="94"/>
  <c r="C75" i="95" s="1"/>
  <c r="C75" i="84"/>
  <c r="B350" i="94"/>
  <c r="C99" i="95" s="1"/>
  <c r="AAL121" i="94"/>
  <c r="AAL314"/>
  <c r="B19"/>
  <c r="B196" l="1"/>
  <c r="B205"/>
  <c r="B190"/>
  <c r="B201"/>
  <c r="B181"/>
  <c r="B185"/>
  <c r="B170"/>
  <c r="B176"/>
  <c r="B161"/>
  <c r="B165"/>
  <c r="B150"/>
  <c r="B156"/>
  <c r="B141"/>
  <c r="B145"/>
  <c r="B130"/>
  <c r="B136"/>
  <c r="B121"/>
  <c r="B125"/>
  <c r="B110"/>
  <c r="B116"/>
  <c r="G11"/>
  <c r="AAH34"/>
  <c r="H38"/>
  <c r="F176" i="95" s="1"/>
  <c r="AAH37" i="94"/>
  <c r="H37" s="1"/>
  <c r="F162" i="95" s="1"/>
  <c r="AAI40" i="94"/>
  <c r="M5"/>
  <c r="N6"/>
  <c r="M4"/>
  <c r="G39"/>
  <c r="B21"/>
  <c r="B237"/>
  <c r="B224"/>
  <c r="B223"/>
  <c r="B222"/>
  <c r="B221"/>
  <c r="B217"/>
  <c r="B216"/>
  <c r="AAL290"/>
  <c r="B419"/>
  <c r="C151" i="95" s="1"/>
  <c r="B418" i="94"/>
  <c r="C150" i="95" s="1"/>
  <c r="AAJ399" i="94"/>
  <c r="B379"/>
  <c r="C118" i="95" s="1"/>
  <c r="AAL287" i="94"/>
  <c r="AAL125"/>
  <c r="AAL110"/>
  <c r="G37" l="1"/>
  <c r="G38"/>
  <c r="AAH17"/>
  <c r="N5"/>
  <c r="O6"/>
  <c r="N4"/>
  <c r="B377"/>
  <c r="C116" i="95" s="1"/>
  <c r="B371" i="94"/>
  <c r="C111" i="95" s="1"/>
  <c r="B362" i="94"/>
  <c r="C107" i="95" s="1"/>
  <c r="B351" i="94"/>
  <c r="C100" i="95" s="1"/>
  <c r="B349" i="94"/>
  <c r="C98" i="95" s="1"/>
  <c r="B338" i="94"/>
  <c r="C91" i="95" s="1"/>
  <c r="B336" i="94"/>
  <c r="C89" i="95" s="1"/>
  <c r="B321" i="94"/>
  <c r="B318"/>
  <c r="C74" i="95" s="1"/>
  <c r="B334" i="94"/>
  <c r="C87" i="95" s="1"/>
  <c r="B333" i="94"/>
  <c r="C86" i="95" s="1"/>
  <c r="B331" i="94"/>
  <c r="C84" i="95" s="1"/>
  <c r="B330" i="94"/>
  <c r="C83" i="95" s="1"/>
  <c r="B329" i="94"/>
  <c r="B322"/>
  <c r="B317"/>
  <c r="C73" i="95" s="1"/>
  <c r="B316" i="94"/>
  <c r="C72" i="95" s="1"/>
  <c r="B315" i="94"/>
  <c r="C71" i="95" s="1"/>
  <c r="B286" i="94"/>
  <c r="C47" i="95" s="1"/>
  <c r="B285" i="94"/>
  <c r="C46" i="95" s="1"/>
  <c r="B284" i="94"/>
  <c r="C45" i="95" s="1"/>
  <c r="B274" i="94"/>
  <c r="C36" i="95" s="1"/>
  <c r="B273" i="94"/>
  <c r="C35" i="95" s="1"/>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AAG271" l="1"/>
  <c r="G271" s="1"/>
  <c r="E34" i="95" s="1"/>
  <c r="Q5" i="94"/>
  <c r="R6"/>
  <c r="Q4"/>
  <c r="AAG262"/>
  <c r="AAG47"/>
  <c r="G47" s="1"/>
  <c r="E4" i="95" s="1"/>
  <c r="R5" i="94" l="1"/>
  <c r="S6"/>
  <c r="R4"/>
  <c r="AAH47"/>
  <c r="AAH262" l="1"/>
  <c r="E262"/>
  <c r="AAG264"/>
  <c r="F262"/>
  <c r="S5"/>
  <c r="T6"/>
  <c r="S4"/>
  <c r="AAH264"/>
  <c r="E264" l="1"/>
  <c r="AAG48"/>
  <c r="E47"/>
  <c r="T5"/>
  <c r="U6"/>
  <c r="T4"/>
  <c r="F47"/>
  <c r="F264"/>
  <c r="AAG265"/>
  <c r="G265" s="1"/>
  <c r="AAH48" l="1"/>
  <c r="U5"/>
  <c r="V6"/>
  <c r="U4"/>
  <c r="F48"/>
  <c r="AAG49"/>
  <c r="AAH265"/>
  <c r="E265" l="1"/>
  <c r="AAH49"/>
  <c r="E48"/>
  <c r="V5"/>
  <c r="W6"/>
  <c r="V4"/>
  <c r="F265"/>
  <c r="AAG266"/>
  <c r="G266" s="1"/>
  <c r="E49" l="1"/>
  <c r="W5"/>
  <c r="X6"/>
  <c r="W4"/>
  <c r="AAG50"/>
  <c r="F49"/>
  <c r="AAH266"/>
  <c r="E266" l="1"/>
  <c r="AAH50"/>
  <c r="H50" s="1"/>
  <c r="X5"/>
  <c r="Y6"/>
  <c r="X4"/>
  <c r="F50"/>
  <c r="AAG67"/>
  <c r="G67" s="1"/>
  <c r="F266"/>
  <c r="AAG267"/>
  <c r="E50" l="1"/>
  <c r="Y5"/>
  <c r="Z6"/>
  <c r="Y4"/>
  <c r="AAH67"/>
  <c r="AAH267"/>
  <c r="H267" s="1"/>
  <c r="E267" l="1"/>
  <c r="Z5"/>
  <c r="AA6"/>
  <c r="Z4"/>
  <c r="F267"/>
  <c r="AAG268"/>
  <c r="G268" l="1"/>
  <c r="E67"/>
  <c r="F67"/>
  <c r="AAG68"/>
  <c r="G68" s="1"/>
  <c r="AA5"/>
  <c r="AB6"/>
  <c r="AA4"/>
  <c r="AAH268"/>
  <c r="H268" s="1"/>
  <c r="E268" l="1"/>
  <c r="AAH68"/>
  <c r="AB5"/>
  <c r="AC6"/>
  <c r="AB4"/>
  <c r="AAG69"/>
  <c r="F68"/>
  <c r="E68"/>
  <c r="F268"/>
  <c r="AAG269"/>
  <c r="G269" s="1"/>
  <c r="AAH69" l="1"/>
  <c r="AC5"/>
  <c r="AD6"/>
  <c r="AC4"/>
  <c r="H69"/>
  <c r="AAH269"/>
  <c r="E269" l="1"/>
  <c r="E69"/>
  <c r="AD5"/>
  <c r="AE6"/>
  <c r="AD4"/>
  <c r="AAG70"/>
  <c r="G70" s="1"/>
  <c r="F69"/>
  <c r="F269"/>
  <c r="AAH70" l="1"/>
  <c r="AE5"/>
  <c r="AF6"/>
  <c r="AE4"/>
  <c r="AAG288"/>
  <c r="G288" s="1"/>
  <c r="E49" i="95" s="1"/>
  <c r="AAG286" i="94"/>
  <c r="AAG276"/>
  <c r="G276" s="1"/>
  <c r="E38" i="95" s="1"/>
  <c r="AAG274" i="94"/>
  <c r="G274" s="1"/>
  <c r="E36" i="95" s="1"/>
  <c r="AAG287" i="94"/>
  <c r="AAG285"/>
  <c r="G285" s="1"/>
  <c r="E46" i="95" s="1"/>
  <c r="AAG284" i="94"/>
  <c r="G284" s="1"/>
  <c r="E45" i="95" s="1"/>
  <c r="AAG275" i="94"/>
  <c r="G275" s="1"/>
  <c r="E37" i="95" s="1"/>
  <c r="AAG273" i="94"/>
  <c r="G273" s="1"/>
  <c r="E35" i="95" s="1"/>
  <c r="E70" i="94" l="1"/>
  <c r="F70"/>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l="1"/>
  <c r="G72" s="1"/>
  <c r="BH6"/>
  <c r="BH5" s="1"/>
  <c r="BG4"/>
  <c r="G71"/>
  <c r="E23" i="95" s="1"/>
  <c r="AAG71" i="94"/>
  <c r="AAH72"/>
  <c r="H72" s="1"/>
  <c r="E72" l="1"/>
  <c r="AAG73"/>
  <c r="G73" s="1"/>
  <c r="BI6"/>
  <c r="BI5" s="1"/>
  <c r="BH4"/>
  <c r="F72"/>
  <c r="AAG74" l="1"/>
  <c r="BJ6"/>
  <c r="BJ5" s="1"/>
  <c r="BI4"/>
  <c r="AAH73"/>
  <c r="H73" s="1"/>
  <c r="BK6" l="1"/>
  <c r="BK5" s="1"/>
  <c r="BJ4"/>
  <c r="E73"/>
  <c r="G74"/>
  <c r="AAG75" l="1"/>
  <c r="BL6"/>
  <c r="BL5" s="1"/>
  <c r="BK4"/>
  <c r="F73"/>
  <c r="AAH74"/>
  <c r="H74" s="1"/>
  <c r="BM6" l="1"/>
  <c r="BM5" s="1"/>
  <c r="BL4"/>
  <c r="E74"/>
  <c r="F74"/>
  <c r="G75"/>
  <c r="AAG76" l="1"/>
  <c r="BN6"/>
  <c r="BN5" s="1"/>
  <c r="BM4"/>
  <c r="AAH75"/>
  <c r="H75" s="1"/>
  <c r="BO6" l="1"/>
  <c r="BO5" s="1"/>
  <c r="BN4"/>
  <c r="F75"/>
  <c r="G76"/>
  <c r="E75"/>
  <c r="AAG77" l="1"/>
  <c r="BP6"/>
  <c r="BP5" s="1"/>
  <c r="BO4"/>
  <c r="AAH76"/>
  <c r="H76" s="1"/>
  <c r="BQ6" l="1"/>
  <c r="BQ5" s="1"/>
  <c r="BP4"/>
  <c r="F76"/>
  <c r="G77"/>
  <c r="E76"/>
  <c r="BR6" l="1"/>
  <c r="BR5" s="1"/>
  <c r="BQ4"/>
  <c r="AAH77"/>
  <c r="H77" s="1"/>
  <c r="BS6" l="1"/>
  <c r="BS5" s="1"/>
  <c r="BR4"/>
  <c r="F77"/>
  <c r="BT6" l="1"/>
  <c r="BT5" s="1"/>
  <c r="BS4"/>
  <c r="E77"/>
  <c r="AAG436"/>
  <c r="B445"/>
  <c r="C165" i="95" s="1"/>
  <c r="AAG460" i="94"/>
  <c r="G460" s="1"/>
  <c r="E174" i="95" s="1"/>
  <c r="AAH35" i="94"/>
  <c r="H35" s="1"/>
  <c r="F161" i="95" s="1"/>
  <c r="AAH29" i="94"/>
  <c r="AAH393"/>
  <c r="H393" s="1"/>
  <c r="AAH430"/>
  <c r="H430" s="1"/>
  <c r="F158" i="95" s="1"/>
  <c r="AAH436" i="94"/>
  <c r="H436" s="1"/>
  <c r="AAG443"/>
  <c r="G443" s="1"/>
  <c r="E163" i="95" s="1"/>
  <c r="H34" i="94"/>
  <c r="AAH19"/>
  <c r="H19" s="1"/>
  <c r="AAG13"/>
  <c r="AAG15"/>
  <c r="G15" s="1"/>
  <c r="ABB19"/>
  <c r="ABD19" s="1"/>
  <c r="AAG14"/>
  <c r="G14" s="1"/>
  <c r="F39"/>
  <c r="AAH440"/>
  <c r="H440" s="1"/>
  <c r="AAH423" l="1"/>
  <c r="AAH421"/>
  <c r="AAH424"/>
  <c r="AAH422"/>
  <c r="AAH427"/>
  <c r="G34"/>
  <c r="AAH386"/>
  <c r="AAH385"/>
  <c r="H385" s="1"/>
  <c r="AAH384"/>
  <c r="H384" s="1"/>
  <c r="AAH383"/>
  <c r="AAH382"/>
  <c r="AAH381"/>
  <c r="AAH380"/>
  <c r="BU6"/>
  <c r="BU5" s="1"/>
  <c r="BT4"/>
  <c r="F35"/>
  <c r="G35"/>
  <c r="AAH82"/>
  <c r="H82"/>
  <c r="AAH14"/>
  <c r="H14" s="1"/>
  <c r="AAH15"/>
  <c r="H15" s="1"/>
  <c r="AAH13"/>
  <c r="AAH453"/>
  <c r="H453" s="1"/>
  <c r="F169" i="95" s="1"/>
  <c r="AAH6" i="94"/>
  <c r="F430"/>
  <c r="AAG432"/>
  <c r="AAH40"/>
  <c r="H40" s="1"/>
  <c r="F177" i="95" s="1"/>
  <c r="AAH460" i="94"/>
  <c r="H460" s="1"/>
  <c r="F174" i="95" s="1"/>
  <c r="F37" i="94"/>
  <c r="AAH461"/>
  <c r="H461" s="1"/>
  <c r="F175" i="95" s="1"/>
  <c r="F38" i="94"/>
  <c r="H17"/>
  <c r="F440"/>
  <c r="AAH376"/>
  <c r="AAG455"/>
  <c r="G455" s="1"/>
  <c r="AAH377"/>
  <c r="AAG452"/>
  <c r="G452" s="1"/>
  <c r="E168" i="95" s="1"/>
  <c r="AAG440" i="94"/>
  <c r="G440" s="1"/>
  <c r="AAH429"/>
  <c r="H429" s="1"/>
  <c r="AAG457"/>
  <c r="G457" s="1"/>
  <c r="E171" i="95" s="1"/>
  <c r="AAG453" i="94"/>
  <c r="G453" s="1"/>
  <c r="E169" i="95" s="1"/>
  <c r="F34" i="94"/>
  <c r="AAH464"/>
  <c r="H464" s="1"/>
  <c r="AAH395"/>
  <c r="AAH342"/>
  <c r="H342" s="1"/>
  <c r="AAH406"/>
  <c r="AAG456"/>
  <c r="G456" s="1"/>
  <c r="AAH415"/>
  <c r="AAH428"/>
  <c r="H428" s="1"/>
  <c r="F157" i="95" s="1"/>
  <c r="AAG469" i="94"/>
  <c r="G469" s="1"/>
  <c r="E180" i="95" s="1"/>
  <c r="AAG454" i="94"/>
  <c r="G454" s="1"/>
  <c r="E170" i="95" s="1"/>
  <c r="AAG458" i="94"/>
  <c r="G458" s="1"/>
  <c r="E172" i="95" s="1"/>
  <c r="AAH443" i="94"/>
  <c r="H443" s="1"/>
  <c r="F163" i="95" s="1"/>
  <c r="ABB18" i="94"/>
  <c r="AAH454"/>
  <c r="H454" s="1"/>
  <c r="F170" i="95" s="1"/>
  <c r="AAH469" i="94"/>
  <c r="H469" s="1"/>
  <c r="F180" i="95" s="1"/>
  <c r="AAH456" i="94"/>
  <c r="H456" s="1"/>
  <c r="ABC19"/>
  <c r="AAH452"/>
  <c r="H452" s="1"/>
  <c r="F168" i="95" s="1"/>
  <c r="AAH458" i="94"/>
  <c r="H458" s="1"/>
  <c r="F172" i="95" s="1"/>
  <c r="AAZ19" i="94"/>
  <c r="AAH455"/>
  <c r="H455" s="1"/>
  <c r="AAH457"/>
  <c r="H457" s="1"/>
  <c r="F171" i="95" s="1"/>
  <c r="F456" i="94" l="1"/>
  <c r="F429"/>
  <c r="G40"/>
  <c r="F453"/>
  <c r="F457"/>
  <c r="F452"/>
  <c r="F454"/>
  <c r="F443"/>
  <c r="F455"/>
  <c r="F458"/>
  <c r="F469"/>
  <c r="F461"/>
  <c r="F460"/>
  <c r="E17"/>
  <c r="AAG386"/>
  <c r="AAG385"/>
  <c r="G385" s="1"/>
  <c r="AAG384"/>
  <c r="G384" s="1"/>
  <c r="AAG383"/>
  <c r="AAG382"/>
  <c r="G382" s="1"/>
  <c r="E121" i="95" s="1"/>
  <c r="AAG381" i="94"/>
  <c r="G381" s="1"/>
  <c r="E120" i="95" s="1"/>
  <c r="AAG380" i="94"/>
  <c r="G380" s="1"/>
  <c r="E119" i="95" s="1"/>
  <c r="AAH314" i="94"/>
  <c r="BV6"/>
  <c r="BV5" s="1"/>
  <c r="BU4"/>
  <c r="AAH44"/>
  <c r="H44" s="1"/>
  <c r="F15"/>
  <c r="AAI13"/>
  <c r="D13" s="1"/>
  <c r="F14"/>
  <c r="AAI15"/>
  <c r="D15" s="1"/>
  <c r="AAI14"/>
  <c r="D14" s="1"/>
  <c r="AAI29"/>
  <c r="D29" s="1"/>
  <c r="E453"/>
  <c r="E443"/>
  <c r="E454"/>
  <c r="E456"/>
  <c r="AAG377"/>
  <c r="AAH28"/>
  <c r="H314"/>
  <c r="F70" i="95" s="1"/>
  <c r="F29" i="94"/>
  <c r="E452"/>
  <c r="AAZ18"/>
  <c r="ABD18"/>
  <c r="ABB17" s="1"/>
  <c r="F428"/>
  <c r="AAG428"/>
  <c r="G428" s="1"/>
  <c r="E157" i="95" s="1"/>
  <c r="AAG429" i="94"/>
  <c r="G429" s="1"/>
  <c r="F377"/>
  <c r="F376"/>
  <c r="F17"/>
  <c r="F40"/>
  <c r="AAG461"/>
  <c r="G461" s="1"/>
  <c r="E175" i="95" s="1"/>
  <c r="AAH4" i="94"/>
  <c r="F464"/>
  <c r="AAY19"/>
  <c r="AAX19" s="1"/>
  <c r="ABA19"/>
  <c r="AAV19" s="1"/>
  <c r="F381"/>
  <c r="F415"/>
  <c r="F406"/>
  <c r="F395"/>
  <c r="E380"/>
  <c r="F380"/>
  <c r="AAH432"/>
  <c r="E458"/>
  <c r="E469"/>
  <c r="E457"/>
  <c r="E455"/>
  <c r="E460"/>
  <c r="E461" l="1"/>
  <c r="E428"/>
  <c r="F314"/>
  <c r="F44"/>
  <c r="E432"/>
  <c r="E429"/>
  <c r="E381"/>
  <c r="G377"/>
  <c r="E116" i="95" s="1"/>
  <c r="BW6" i="94"/>
  <c r="BW5" s="1"/>
  <c r="BV4"/>
  <c r="AAH344"/>
  <c r="G31"/>
  <c r="H28"/>
  <c r="F25" i="95" s="1"/>
  <c r="F13" i="94"/>
  <c r="AAG254"/>
  <c r="G254" s="1"/>
  <c r="F27" i="95" s="1"/>
  <c r="F31" i="94"/>
  <c r="AAH347"/>
  <c r="G363"/>
  <c r="E108" i="95" s="1"/>
  <c r="AAH26" i="94"/>
  <c r="H26" s="1"/>
  <c r="H363"/>
  <c r="F108" i="95" s="1"/>
  <c r="G19" i="94"/>
  <c r="ABD17"/>
  <c r="ABC17" s="1"/>
  <c r="AAZ17"/>
  <c r="F432"/>
  <c r="AAG433"/>
  <c r="G433" s="1"/>
  <c r="E160" i="95" s="1"/>
  <c r="ABA18" i="94"/>
  <c r="AAV18" s="1"/>
  <c r="AAY18"/>
  <c r="AAX18" s="1"/>
  <c r="ABC18"/>
  <c r="F363" l="1"/>
  <c r="E377"/>
  <c r="F347"/>
  <c r="AAG256"/>
  <c r="G256" s="1"/>
  <c r="H365" s="1"/>
  <c r="AAG332"/>
  <c r="G332" s="1"/>
  <c r="E85" i="95" s="1"/>
  <c r="F344" i="94"/>
  <c r="G26"/>
  <c r="AAG422"/>
  <c r="AAH448"/>
  <c r="H448" s="1"/>
  <c r="AAG323"/>
  <c r="G323" s="1"/>
  <c r="E76" i="95" s="1"/>
  <c r="AAH214" i="94"/>
  <c r="H214" s="1"/>
  <c r="AAG314"/>
  <c r="G314" s="1"/>
  <c r="E70" i="95" s="1"/>
  <c r="AAG301" i="94"/>
  <c r="G301" s="1"/>
  <c r="AAH312"/>
  <c r="AAG310"/>
  <c r="AAG259"/>
  <c r="G259" s="1"/>
  <c r="AAG255"/>
  <c r="G255" s="1"/>
  <c r="F26"/>
  <c r="AAG261"/>
  <c r="G261" s="1"/>
  <c r="AAG258"/>
  <c r="G258" s="1"/>
  <c r="AAG393"/>
  <c r="G393" s="1"/>
  <c r="F28"/>
  <c r="AAG260"/>
  <c r="G260" s="1"/>
  <c r="AAG257"/>
  <c r="G257" s="1"/>
  <c r="AAG342"/>
  <c r="G342" s="1"/>
  <c r="AAH219"/>
  <c r="H219" s="1"/>
  <c r="AAH211"/>
  <c r="H211" s="1"/>
  <c r="BX6"/>
  <c r="BX5" s="1"/>
  <c r="BW4"/>
  <c r="AAH27"/>
  <c r="H27" s="1"/>
  <c r="G28"/>
  <c r="E19"/>
  <c r="AAG82"/>
  <c r="AAG85" s="1"/>
  <c r="AAG78"/>
  <c r="G78" s="1"/>
  <c r="AAH71"/>
  <c r="H71" s="1"/>
  <c r="F23" i="95" s="1"/>
  <c r="AAH78" i="94"/>
  <c r="H78" s="1"/>
  <c r="F24" i="95" s="1"/>
  <c r="E363" i="94"/>
  <c r="G365"/>
  <c r="AAG430"/>
  <c r="G430" s="1"/>
  <c r="E158" i="95" s="1"/>
  <c r="G82" i="94"/>
  <c r="F19"/>
  <c r="AAH332"/>
  <c r="H332" s="1"/>
  <c r="F85" i="95" s="1"/>
  <c r="G21" i="94"/>
  <c r="ABB15"/>
  <c r="AAZ15" s="1"/>
  <c r="F382"/>
  <c r="F421"/>
  <c r="AAH433"/>
  <c r="AAY17"/>
  <c r="AAX17" s="1"/>
  <c r="ABA17"/>
  <c r="AAV17" s="1"/>
  <c r="E382"/>
  <c r="H370" l="1"/>
  <c r="AAH32"/>
  <c r="G370"/>
  <c r="E370" s="1"/>
  <c r="E430"/>
  <c r="F365"/>
  <c r="F219"/>
  <c r="H366"/>
  <c r="H367"/>
  <c r="H368"/>
  <c r="E314"/>
  <c r="AAG376"/>
  <c r="G376" s="1"/>
  <c r="E115" i="95" s="1"/>
  <c r="F433" i="94"/>
  <c r="F332"/>
  <c r="F370"/>
  <c r="AAH21"/>
  <c r="H21" s="1"/>
  <c r="F342"/>
  <c r="H369"/>
  <c r="H32"/>
  <c r="F109" i="95" s="1"/>
  <c r="G364" i="94"/>
  <c r="AAG300"/>
  <c r="F214"/>
  <c r="F448"/>
  <c r="F78"/>
  <c r="AAH237"/>
  <c r="H237" s="1"/>
  <c r="AAG211"/>
  <c r="F82"/>
  <c r="F27"/>
  <c r="F393"/>
  <c r="AAG415"/>
  <c r="G415" s="1"/>
  <c r="E147" i="95" s="1"/>
  <c r="AAG395" i="94"/>
  <c r="G395" s="1"/>
  <c r="E127" i="95" s="1"/>
  <c r="AAG406" i="94"/>
  <c r="G406" s="1"/>
  <c r="E138" i="95" s="1"/>
  <c r="AAH323" i="94"/>
  <c r="H323" s="1"/>
  <c r="F76" i="95" s="1"/>
  <c r="G367" i="94"/>
  <c r="G368"/>
  <c r="G369"/>
  <c r="H364"/>
  <c r="G366"/>
  <c r="AAG372"/>
  <c r="G372" s="1"/>
  <c r="E112" i="95" s="1"/>
  <c r="AAG371" i="94"/>
  <c r="G371" s="1"/>
  <c r="E111" i="95" s="1"/>
  <c r="AAG309" i="94"/>
  <c r="E66" i="95" s="1"/>
  <c r="G310" i="94"/>
  <c r="E67" i="95" s="1"/>
  <c r="AAG225" i="94"/>
  <c r="G225" s="1"/>
  <c r="AAG344"/>
  <c r="G344" s="1"/>
  <c r="E93" i="95" s="1"/>
  <c r="AAG347" i="94"/>
  <c r="G347" s="1"/>
  <c r="E96" i="95" s="1"/>
  <c r="G27" i="94"/>
  <c r="AAG237"/>
  <c r="G237" s="1"/>
  <c r="BY6"/>
  <c r="BY5" s="1"/>
  <c r="BX4"/>
  <c r="E78"/>
  <c r="F71"/>
  <c r="E71"/>
  <c r="E365"/>
  <c r="AAG373"/>
  <c r="AAH251"/>
  <c r="H251" s="1"/>
  <c r="H373"/>
  <c r="F110" i="95" s="1"/>
  <c r="AAH371" i="94"/>
  <c r="H371" s="1"/>
  <c r="F111" i="95" s="1"/>
  <c r="AAH372" i="94"/>
  <c r="H372" s="1"/>
  <c r="F112" i="95" s="1"/>
  <c r="F32" i="94"/>
  <c r="ABD15"/>
  <c r="ABC15" s="1"/>
  <c r="E21"/>
  <c r="F21"/>
  <c r="AAG353"/>
  <c r="E433"/>
  <c r="E323"/>
  <c r="E332"/>
  <c r="ABA15"/>
  <c r="AAV15" s="1"/>
  <c r="AAY15"/>
  <c r="AAX15" s="1"/>
  <c r="E369" l="1"/>
  <c r="E344"/>
  <c r="E366"/>
  <c r="E406"/>
  <c r="E415"/>
  <c r="G32"/>
  <c r="F369"/>
  <c r="E376"/>
  <c r="F368"/>
  <c r="F367"/>
  <c r="F366"/>
  <c r="F372"/>
  <c r="AAH353"/>
  <c r="F371"/>
  <c r="F251"/>
  <c r="E347"/>
  <c r="AAH225"/>
  <c r="H225" s="1"/>
  <c r="AAH306"/>
  <c r="F364"/>
  <c r="E368"/>
  <c r="F323"/>
  <c r="E367"/>
  <c r="E364"/>
  <c r="E237"/>
  <c r="E395"/>
  <c r="AAG421"/>
  <c r="E422"/>
  <c r="AAG423"/>
  <c r="AAH309"/>
  <c r="AAG312"/>
  <c r="G312" s="1"/>
  <c r="E69" i="95" s="1"/>
  <c r="AAG238" i="94"/>
  <c r="G238" s="1"/>
  <c r="F237"/>
  <c r="BZ6"/>
  <c r="BZ5" s="1"/>
  <c r="BY4"/>
  <c r="E371"/>
  <c r="E372"/>
  <c r="AAG354"/>
  <c r="G354" s="1"/>
  <c r="G85"/>
  <c r="F383"/>
  <c r="F422"/>
  <c r="G423"/>
  <c r="E383"/>
  <c r="AAH354" l="1"/>
  <c r="AAG226"/>
  <c r="G226" s="1"/>
  <c r="F225"/>
  <c r="E225"/>
  <c r="E421"/>
  <c r="F353"/>
  <c r="E353"/>
  <c r="AAH238"/>
  <c r="H238" s="1"/>
  <c r="AAG239" s="1"/>
  <c r="G239" s="1"/>
  <c r="CA6"/>
  <c r="CA5" s="1"/>
  <c r="BZ4"/>
  <c r="AAH85"/>
  <c r="H85" s="1"/>
  <c r="E354"/>
  <c r="AAG355"/>
  <c r="G355" s="1"/>
  <c r="F354"/>
  <c r="H423"/>
  <c r="E384"/>
  <c r="F238" l="1"/>
  <c r="AAH226"/>
  <c r="H226" s="1"/>
  <c r="E226" s="1"/>
  <c r="AAH355"/>
  <c r="H355" s="1"/>
  <c r="AAH239"/>
  <c r="H239" s="1"/>
  <c r="E85"/>
  <c r="E238"/>
  <c r="E423"/>
  <c r="AAG424"/>
  <c r="E239"/>
  <c r="F239"/>
  <c r="CB6"/>
  <c r="CB5" s="1"/>
  <c r="CA4"/>
  <c r="F85"/>
  <c r="AAG90"/>
  <c r="G90" s="1"/>
  <c r="E355"/>
  <c r="F384"/>
  <c r="F423"/>
  <c r="F355" l="1"/>
  <c r="AAG356"/>
  <c r="G356" s="1"/>
  <c r="AAH356" s="1"/>
  <c r="H356" s="1"/>
  <c r="AAG227"/>
  <c r="G227" s="1"/>
  <c r="F226"/>
  <c r="AAG241"/>
  <c r="G241" s="1"/>
  <c r="CC6"/>
  <c r="CC5" s="1"/>
  <c r="CB4"/>
  <c r="AAH90"/>
  <c r="H90" s="1"/>
  <c r="E385"/>
  <c r="AAG357" l="1"/>
  <c r="G357" s="1"/>
  <c r="F356"/>
  <c r="E356"/>
  <c r="AAH227"/>
  <c r="H227" s="1"/>
  <c r="E227" s="1"/>
  <c r="AAG427"/>
  <c r="AAH357"/>
  <c r="AAH241"/>
  <c r="H241" s="1"/>
  <c r="E241" s="1"/>
  <c r="CD6"/>
  <c r="CD5" s="1"/>
  <c r="CC4"/>
  <c r="AAG91"/>
  <c r="G91" s="1"/>
  <c r="F90"/>
  <c r="G300"/>
  <c r="E57" i="95" s="1"/>
  <c r="E357" i="94"/>
  <c r="E90"/>
  <c r="F424"/>
  <c r="F385"/>
  <c r="E424"/>
  <c r="AAG360" l="1"/>
  <c r="G360" s="1"/>
  <c r="F357"/>
  <c r="AAH271"/>
  <c r="H271" s="1"/>
  <c r="F34" i="95" s="1"/>
  <c r="F227" i="94"/>
  <c r="AAG228"/>
  <c r="G228" s="1"/>
  <c r="F241"/>
  <c r="AAG242"/>
  <c r="G242" s="1"/>
  <c r="AAH275"/>
  <c r="H275" s="1"/>
  <c r="F37" i="95" s="1"/>
  <c r="AAH274" i="94"/>
  <c r="AAH273"/>
  <c r="H273" s="1"/>
  <c r="F35" i="95" s="1"/>
  <c r="AAH286" i="94"/>
  <c r="AAH288"/>
  <c r="CE6"/>
  <c r="CE5" s="1"/>
  <c r="CD4"/>
  <c r="AAH300"/>
  <c r="H300" s="1"/>
  <c r="F57" i="95" s="1"/>
  <c r="AAH91" i="94"/>
  <c r="H91" s="1"/>
  <c r="AAH360"/>
  <c r="H360" s="1"/>
  <c r="E386"/>
  <c r="E271" l="1"/>
  <c r="AAH284"/>
  <c r="AAH276"/>
  <c r="H276" s="1"/>
  <c r="F38" i="95" s="1"/>
  <c r="AAH285" i="94"/>
  <c r="F271"/>
  <c r="AAH287"/>
  <c r="H287" s="1"/>
  <c r="F48" i="95" s="1"/>
  <c r="AAH228" i="94"/>
  <c r="H228" s="1"/>
  <c r="F360"/>
  <c r="E300"/>
  <c r="E91"/>
  <c r="AAH242"/>
  <c r="H242" s="1"/>
  <c r="E242" s="1"/>
  <c r="H284"/>
  <c r="F45" i="95" s="1"/>
  <c r="F287" i="94"/>
  <c r="E287"/>
  <c r="H288"/>
  <c r="F49" i="95" s="1"/>
  <c r="E275" i="94"/>
  <c r="F275"/>
  <c r="H274"/>
  <c r="F36" i="95" s="1"/>
  <c r="H285" i="94"/>
  <c r="F46" i="95" s="1"/>
  <c r="F273" i="94"/>
  <c r="E273"/>
  <c r="E276"/>
  <c r="F276"/>
  <c r="H286"/>
  <c r="F47" i="95" s="1"/>
  <c r="CF6" i="94"/>
  <c r="CF5" s="1"/>
  <c r="CE4"/>
  <c r="E360"/>
  <c r="F300"/>
  <c r="F91"/>
  <c r="AAG92"/>
  <c r="G92" s="1"/>
  <c r="F386"/>
  <c r="AAG389"/>
  <c r="G389" s="1"/>
  <c r="E285" l="1"/>
  <c r="E288"/>
  <c r="E286"/>
  <c r="F274"/>
  <c r="F284"/>
  <c r="E228"/>
  <c r="AAG229"/>
  <c r="G229" s="1"/>
  <c r="F228"/>
  <c r="F242"/>
  <c r="AAG243"/>
  <c r="G243" s="1"/>
  <c r="E284"/>
  <c r="E274"/>
  <c r="F286"/>
  <c r="F285"/>
  <c r="AAG294"/>
  <c r="F288"/>
  <c r="CG6"/>
  <c r="CG5" s="1"/>
  <c r="CF4"/>
  <c r="AAH92"/>
  <c r="H92" s="1"/>
  <c r="AAH389"/>
  <c r="H389" s="1"/>
  <c r="AAH229" l="1"/>
  <c r="H229" s="1"/>
  <c r="E229"/>
  <c r="F389"/>
  <c r="AAH243"/>
  <c r="H243" s="1"/>
  <c r="E243" s="1"/>
  <c r="E92"/>
  <c r="AAH294"/>
  <c r="CH6"/>
  <c r="CH5" s="1"/>
  <c r="CG4"/>
  <c r="AAG94"/>
  <c r="G94" s="1"/>
  <c r="F92"/>
  <c r="E389"/>
  <c r="F229" l="1"/>
  <c r="AAG233"/>
  <c r="G233" s="1"/>
  <c r="AAG244"/>
  <c r="G244" s="1"/>
  <c r="F243"/>
  <c r="AAG295"/>
  <c r="F294"/>
  <c r="E294"/>
  <c r="CI6"/>
  <c r="CI5" s="1"/>
  <c r="CH4"/>
  <c r="AAH94"/>
  <c r="H94" s="1"/>
  <c r="AAH233" l="1"/>
  <c r="H233" s="1"/>
  <c r="E233"/>
  <c r="AAH244"/>
  <c r="H244" s="1"/>
  <c r="E244"/>
  <c r="E94"/>
  <c r="AAH295"/>
  <c r="E295" s="1"/>
  <c r="CJ6"/>
  <c r="CJ5" s="1"/>
  <c r="CI4"/>
  <c r="AAG95"/>
  <c r="G95" s="1"/>
  <c r="F94"/>
  <c r="H427"/>
  <c r="F156" i="95" s="1"/>
  <c r="AAG234" i="94" l="1"/>
  <c r="G234" s="1"/>
  <c r="F233"/>
  <c r="F427"/>
  <c r="AAG247"/>
  <c r="G247" s="1"/>
  <c r="F244"/>
  <c r="F295"/>
  <c r="AAG296"/>
  <c r="CK6"/>
  <c r="CK5" s="1"/>
  <c r="CJ4"/>
  <c r="AAH95"/>
  <c r="H95" s="1"/>
  <c r="E427"/>
  <c r="AAH234" l="1"/>
  <c r="H234" s="1"/>
  <c r="AAH247"/>
  <c r="H247" s="1"/>
  <c r="E95"/>
  <c r="AAH296"/>
  <c r="CL6"/>
  <c r="CL5" s="1"/>
  <c r="CK4"/>
  <c r="F95"/>
  <c r="AAG96"/>
  <c r="G96" s="1"/>
  <c r="E296" l="1"/>
  <c r="F234"/>
  <c r="E234"/>
  <c r="F247"/>
  <c r="E247"/>
  <c r="F296"/>
  <c r="AAG297"/>
  <c r="H309"/>
  <c r="F66" i="95" s="1"/>
  <c r="CM6" i="94"/>
  <c r="CM5" s="1"/>
  <c r="CL4"/>
  <c r="AAH96"/>
  <c r="H96" s="1"/>
  <c r="E96" l="1"/>
  <c r="AAH297"/>
  <c r="AAG307"/>
  <c r="AAH307"/>
  <c r="H307" s="1"/>
  <c r="F64" i="95" s="1"/>
  <c r="E309" i="94"/>
  <c r="F309"/>
  <c r="AAH310"/>
  <c r="H310" s="1"/>
  <c r="F67" i="95" s="1"/>
  <c r="CN6" i="94"/>
  <c r="CN5" s="1"/>
  <c r="CM4"/>
  <c r="F96"/>
  <c r="AAG97"/>
  <c r="G97" s="1"/>
  <c r="F297" l="1"/>
  <c r="F307"/>
  <c r="E297"/>
  <c r="G307"/>
  <c r="E64" i="95" s="1"/>
  <c r="AAG308" i="94"/>
  <c r="G308" s="1"/>
  <c r="E65" i="95" s="1"/>
  <c r="E310" i="94"/>
  <c r="F310"/>
  <c r="AAG311"/>
  <c r="G311" s="1"/>
  <c r="E68" i="95" s="1"/>
  <c r="CO6" i="94"/>
  <c r="CO5" s="1"/>
  <c r="CN4"/>
  <c r="AAH97"/>
  <c r="H97" s="1"/>
  <c r="AAH311" l="1"/>
  <c r="H311" s="1"/>
  <c r="F68" i="95" s="1"/>
  <c r="E307" i="94"/>
  <c r="E97"/>
  <c r="AAH308"/>
  <c r="H308" s="1"/>
  <c r="F65" i="95" s="1"/>
  <c r="AAH305" i="94"/>
  <c r="F62" i="95" s="1"/>
  <c r="E311" i="94"/>
  <c r="F311"/>
  <c r="CP6"/>
  <c r="CP5" s="1"/>
  <c r="CO4"/>
  <c r="F97"/>
  <c r="AAG100"/>
  <c r="G100" s="1"/>
  <c r="F308" l="1"/>
  <c r="F305"/>
  <c r="E308"/>
  <c r="H312"/>
  <c r="F69" i="95" s="1"/>
  <c r="CQ6" i="94"/>
  <c r="CQ5" s="1"/>
  <c r="CP4"/>
  <c r="AAH100"/>
  <c r="H100" s="1"/>
  <c r="F312" l="1"/>
  <c r="E100"/>
  <c r="E312"/>
  <c r="CR6"/>
  <c r="CR5" s="1"/>
  <c r="CQ4"/>
  <c r="AAG101"/>
  <c r="G101" s="1"/>
  <c r="F100"/>
  <c r="CS6" l="1"/>
  <c r="CS5" s="1"/>
  <c r="CR4"/>
  <c r="AAH101"/>
  <c r="H101" s="1"/>
  <c r="E101" l="1"/>
  <c r="CT6"/>
  <c r="CT5" s="1"/>
  <c r="CS4"/>
  <c r="AAG102"/>
  <c r="G102" s="1"/>
  <c r="F101"/>
  <c r="AAH102" l="1"/>
  <c r="H102" s="1"/>
  <c r="CU6"/>
  <c r="CU5" s="1"/>
  <c r="CT4"/>
  <c r="F102"/>
  <c r="AAG103"/>
  <c r="G103" s="1"/>
  <c r="CV6" l="1"/>
  <c r="CV5" s="1"/>
  <c r="CU4"/>
  <c r="AAH103"/>
  <c r="H103" s="1"/>
  <c r="E103" l="1"/>
  <c r="CW6"/>
  <c r="CW5" s="1"/>
  <c r="CV4"/>
  <c r="AAG87"/>
  <c r="G87" s="1"/>
  <c r="F103"/>
  <c r="AAH87" l="1"/>
  <c r="H87" s="1"/>
  <c r="CX6"/>
  <c r="CX5" s="1"/>
  <c r="CW4"/>
  <c r="F87"/>
  <c r="AAG88"/>
  <c r="G88" s="1"/>
  <c r="CY6" l="1"/>
  <c r="CY5" s="1"/>
  <c r="CX4"/>
  <c r="AAH88"/>
  <c r="H88" s="1"/>
  <c r="E88" l="1"/>
  <c r="CZ6"/>
  <c r="CZ5" s="1"/>
  <c r="CY4"/>
  <c r="AAG105"/>
  <c r="G105" s="1"/>
  <c r="F88"/>
  <c r="DA6" l="1"/>
  <c r="DA5" s="1"/>
  <c r="CZ4"/>
  <c r="AAH105"/>
  <c r="H105" s="1"/>
  <c r="E105" l="1"/>
  <c r="DB6"/>
  <c r="DB5" s="1"/>
  <c r="DA4"/>
  <c r="AAG106"/>
  <c r="G106" s="1"/>
  <c r="F105"/>
  <c r="DC6" l="1"/>
  <c r="DC5" s="1"/>
  <c r="DB4"/>
  <c r="AAH106"/>
  <c r="H106" s="1"/>
  <c r="E106" l="1"/>
  <c r="DD6"/>
  <c r="DD5" s="1"/>
  <c r="DC4"/>
  <c r="AAG104"/>
  <c r="G104" s="1"/>
  <c r="F106"/>
  <c r="DE6" l="1"/>
  <c r="DE5" s="1"/>
  <c r="DD4"/>
  <c r="AAH104"/>
  <c r="H104" s="1"/>
  <c r="E104" l="1"/>
  <c r="DF6"/>
  <c r="DF5" s="1"/>
  <c r="DE4"/>
  <c r="AAG108"/>
  <c r="G108" s="1"/>
  <c r="AAG89"/>
  <c r="G89" s="1"/>
  <c r="F104"/>
  <c r="DG6" l="1"/>
  <c r="DG5" s="1"/>
  <c r="DF4"/>
  <c r="AAH108"/>
  <c r="H108" s="1"/>
  <c r="AAH89"/>
  <c r="H89" s="1"/>
  <c r="F89" l="1"/>
  <c r="E108"/>
  <c r="DH6"/>
  <c r="DH5" s="1"/>
  <c r="DG4"/>
  <c r="E89"/>
  <c r="AAG110"/>
  <c r="G110" s="1"/>
  <c r="F108"/>
  <c r="DI6" l="1"/>
  <c r="DI5" s="1"/>
  <c r="DH4"/>
  <c r="AAH110"/>
  <c r="H110" s="1"/>
  <c r="E110" l="1"/>
  <c r="DJ6"/>
  <c r="DJ5" s="1"/>
  <c r="DI4"/>
  <c r="AAG111"/>
  <c r="G111" s="1"/>
  <c r="F110"/>
  <c r="DK6" l="1"/>
  <c r="DK5" s="1"/>
  <c r="DJ4"/>
  <c r="AAH111"/>
  <c r="H111" s="1"/>
  <c r="E111" l="1"/>
  <c r="DL6"/>
  <c r="DL5" s="1"/>
  <c r="DK4"/>
  <c r="AAG112"/>
  <c r="G112" s="1"/>
  <c r="F111"/>
  <c r="DM6" l="1"/>
  <c r="DM5" s="1"/>
  <c r="DL4"/>
  <c r="AAH112"/>
  <c r="H112" s="1"/>
  <c r="E112" l="1"/>
  <c r="DN6"/>
  <c r="DN5" s="1"/>
  <c r="DM4"/>
  <c r="AAG113"/>
  <c r="G113" s="1"/>
  <c r="F112"/>
  <c r="DO6" l="1"/>
  <c r="DO5" s="1"/>
  <c r="DN4"/>
  <c r="AAH113"/>
  <c r="H113" s="1"/>
  <c r="E113" l="1"/>
  <c r="DP6"/>
  <c r="DP5" s="1"/>
  <c r="DO4"/>
  <c r="AAG114"/>
  <c r="G114" s="1"/>
  <c r="F113"/>
  <c r="DQ6" l="1"/>
  <c r="DQ5" s="1"/>
  <c r="DP4"/>
  <c r="AAH114"/>
  <c r="H114" s="1"/>
  <c r="E114" l="1"/>
  <c r="DR6"/>
  <c r="DR5" s="1"/>
  <c r="DQ4"/>
  <c r="AAG116"/>
  <c r="G116" s="1"/>
  <c r="F114"/>
  <c r="DS6" l="1"/>
  <c r="DS5" s="1"/>
  <c r="DR4"/>
  <c r="AAH116"/>
  <c r="H116" s="1"/>
  <c r="E116" l="1"/>
  <c r="DT6"/>
  <c r="DT5" s="1"/>
  <c r="DS4"/>
  <c r="AAG117"/>
  <c r="G117" s="1"/>
  <c r="F116"/>
  <c r="DU6" l="1"/>
  <c r="DU5" s="1"/>
  <c r="DT4"/>
  <c r="AAH117"/>
  <c r="H117" s="1"/>
  <c r="E117" l="1"/>
  <c r="DV6"/>
  <c r="DV5" s="1"/>
  <c r="DU4"/>
  <c r="AAG118"/>
  <c r="G118" s="1"/>
  <c r="F117"/>
  <c r="DW6" l="1"/>
  <c r="DW5" s="1"/>
  <c r="DV4"/>
  <c r="AAH118"/>
  <c r="H118" s="1"/>
  <c r="E118" l="1"/>
  <c r="DX6"/>
  <c r="DX5" s="1"/>
  <c r="DW4"/>
  <c r="AAG119"/>
  <c r="G119" s="1"/>
  <c r="F118"/>
  <c r="DY6" l="1"/>
  <c r="DY5" s="1"/>
  <c r="DX4"/>
  <c r="AAH119"/>
  <c r="H119" s="1"/>
  <c r="E119" l="1"/>
  <c r="DZ6"/>
  <c r="DZ5" s="1"/>
  <c r="DY4"/>
  <c r="AAG121"/>
  <c r="G121" s="1"/>
  <c r="F119"/>
  <c r="EA6" l="1"/>
  <c r="EA5" s="1"/>
  <c r="DZ4"/>
  <c r="AAH121"/>
  <c r="H121" s="1"/>
  <c r="E121" l="1"/>
  <c r="EB6"/>
  <c r="EB5" s="1"/>
  <c r="EA4"/>
  <c r="AAG123"/>
  <c r="G123" s="1"/>
  <c r="F121"/>
  <c r="EC6" l="1"/>
  <c r="EC5" s="1"/>
  <c r="EB4"/>
  <c r="AAH123"/>
  <c r="H123" s="1"/>
  <c r="E123" l="1"/>
  <c r="ED6"/>
  <c r="ED5" s="1"/>
  <c r="EC4"/>
  <c r="AAG124"/>
  <c r="G124" s="1"/>
  <c r="F123"/>
  <c r="EE6" l="1"/>
  <c r="EE5" s="1"/>
  <c r="ED4"/>
  <c r="AAH124"/>
  <c r="H124" s="1"/>
  <c r="E124" l="1"/>
  <c r="EF6"/>
  <c r="EF5" s="1"/>
  <c r="EE4"/>
  <c r="AAG125"/>
  <c r="G125" s="1"/>
  <c r="F124"/>
  <c r="EG6" l="1"/>
  <c r="EG5" s="1"/>
  <c r="EF4"/>
  <c r="AAH125"/>
  <c r="H125" s="1"/>
  <c r="E125" l="1"/>
  <c r="EH6"/>
  <c r="EH5" s="1"/>
  <c r="EG4"/>
  <c r="AAG128"/>
  <c r="G128" s="1"/>
  <c r="AAG126"/>
  <c r="G126" s="1"/>
  <c r="F125"/>
  <c r="EI6" l="1"/>
  <c r="EI5" s="1"/>
  <c r="EH4"/>
  <c r="AAH128"/>
  <c r="H128" s="1"/>
  <c r="AAH126"/>
  <c r="H126" s="1"/>
  <c r="F126" l="1"/>
  <c r="E128"/>
  <c r="EJ6"/>
  <c r="EJ5" s="1"/>
  <c r="EI4"/>
  <c r="E126"/>
  <c r="AAG130"/>
  <c r="G130" s="1"/>
  <c r="F128"/>
  <c r="EK6" l="1"/>
  <c r="EK5" s="1"/>
  <c r="EJ4"/>
  <c r="AAH130"/>
  <c r="H130" s="1"/>
  <c r="E130" l="1"/>
  <c r="EL6"/>
  <c r="EL5" s="1"/>
  <c r="EK4"/>
  <c r="F130"/>
  <c r="AAG131"/>
  <c r="G131" s="1"/>
  <c r="EM6" l="1"/>
  <c r="EM5" s="1"/>
  <c r="EL4"/>
  <c r="AAH131"/>
  <c r="H131" s="1"/>
  <c r="E131" l="1"/>
  <c r="EN6"/>
  <c r="EN5" s="1"/>
  <c r="EM4"/>
  <c r="AAG132"/>
  <c r="G132" s="1"/>
  <c r="F131"/>
  <c r="EO6" l="1"/>
  <c r="EO5" s="1"/>
  <c r="EN4"/>
  <c r="AAH132"/>
  <c r="H132" s="1"/>
  <c r="E132" l="1"/>
  <c r="EP6"/>
  <c r="EP5" s="1"/>
  <c r="EO4"/>
  <c r="AAG133"/>
  <c r="G133" s="1"/>
  <c r="F132"/>
  <c r="EQ6" l="1"/>
  <c r="EQ5" s="1"/>
  <c r="EP4"/>
  <c r="AAH133"/>
  <c r="H133" s="1"/>
  <c r="E133" l="1"/>
  <c r="ER6"/>
  <c r="ER5" s="1"/>
  <c r="EQ4"/>
  <c r="AAG134"/>
  <c r="G134" s="1"/>
  <c r="F133"/>
  <c r="ES6" l="1"/>
  <c r="ES5" s="1"/>
  <c r="ER4"/>
  <c r="AAH134"/>
  <c r="H134" s="1"/>
  <c r="E134" l="1"/>
  <c r="ET6"/>
  <c r="ET5" s="1"/>
  <c r="ES4"/>
  <c r="AAG136"/>
  <c r="G136" s="1"/>
  <c r="F134"/>
  <c r="EU6" l="1"/>
  <c r="EU5" s="1"/>
  <c r="ET4"/>
  <c r="AAH136"/>
  <c r="H136" s="1"/>
  <c r="E136" l="1"/>
  <c r="EV6"/>
  <c r="EV5" s="1"/>
  <c r="EU4"/>
  <c r="AAG137"/>
  <c r="G137" s="1"/>
  <c r="F136"/>
  <c r="EW6" l="1"/>
  <c r="EW5" s="1"/>
  <c r="EV4"/>
  <c r="AAH137"/>
  <c r="H137" s="1"/>
  <c r="E137" l="1"/>
  <c r="EX6"/>
  <c r="EX5" s="1"/>
  <c r="EW4"/>
  <c r="AAG138"/>
  <c r="G138" s="1"/>
  <c r="F137"/>
  <c r="EY6" l="1"/>
  <c r="EY5" s="1"/>
  <c r="EX4"/>
  <c r="AAH138"/>
  <c r="H138" s="1"/>
  <c r="E138" l="1"/>
  <c r="EZ6"/>
  <c r="EZ5" s="1"/>
  <c r="EY4"/>
  <c r="AAG139"/>
  <c r="G139" s="1"/>
  <c r="F138"/>
  <c r="FA6" l="1"/>
  <c r="FA5" s="1"/>
  <c r="EZ4"/>
  <c r="AAH139"/>
  <c r="H139" s="1"/>
  <c r="E139" l="1"/>
  <c r="FB6"/>
  <c r="FB5" s="1"/>
  <c r="FA4"/>
  <c r="AAG141"/>
  <c r="G141" s="1"/>
  <c r="F139"/>
  <c r="FC6" l="1"/>
  <c r="FC5" s="1"/>
  <c r="FB4"/>
  <c r="AAH141"/>
  <c r="H141" s="1"/>
  <c r="E141" l="1"/>
  <c r="FD6"/>
  <c r="FD5" s="1"/>
  <c r="FC4"/>
  <c r="AAG143"/>
  <c r="G143" s="1"/>
  <c r="F141"/>
  <c r="FE6" l="1"/>
  <c r="FE5" s="1"/>
  <c r="FD4"/>
  <c r="AAH143"/>
  <c r="H143" s="1"/>
  <c r="E143" l="1"/>
  <c r="FF6"/>
  <c r="FF5" s="1"/>
  <c r="FE4"/>
  <c r="AAG144"/>
  <c r="G144" s="1"/>
  <c r="F143"/>
  <c r="FG6" l="1"/>
  <c r="FG5" s="1"/>
  <c r="FF4"/>
  <c r="AAH144"/>
  <c r="H144" s="1"/>
  <c r="E144" l="1"/>
  <c r="FH6"/>
  <c r="FH5" s="1"/>
  <c r="FG4"/>
  <c r="AAG145"/>
  <c r="G145" s="1"/>
  <c r="F144"/>
  <c r="FI6" l="1"/>
  <c r="FI5" s="1"/>
  <c r="FH4"/>
  <c r="AAH145"/>
  <c r="H145" s="1"/>
  <c r="E145" l="1"/>
  <c r="FJ6"/>
  <c r="FJ5" s="1"/>
  <c r="FI4"/>
  <c r="AAG148"/>
  <c r="G148" s="1"/>
  <c r="F145"/>
  <c r="AAG146"/>
  <c r="G146" s="1"/>
  <c r="FK6" l="1"/>
  <c r="FK5" s="1"/>
  <c r="FJ4"/>
  <c r="AAH146"/>
  <c r="H146" s="1"/>
  <c r="AAH148"/>
  <c r="H148" s="1"/>
  <c r="E148" l="1"/>
  <c r="F146"/>
  <c r="FL6"/>
  <c r="FL5" s="1"/>
  <c r="FK4"/>
  <c r="E146"/>
  <c r="AAG150"/>
  <c r="G150" s="1"/>
  <c r="F148"/>
  <c r="FM6" l="1"/>
  <c r="FM5" s="1"/>
  <c r="FL4"/>
  <c r="AAH150"/>
  <c r="H150" s="1"/>
  <c r="E150" l="1"/>
  <c r="FN6"/>
  <c r="FN5" s="1"/>
  <c r="FM4"/>
  <c r="F150"/>
  <c r="AAG151"/>
  <c r="G151" s="1"/>
  <c r="FO6" l="1"/>
  <c r="FO5" s="1"/>
  <c r="FN4"/>
  <c r="AAH151"/>
  <c r="H151" s="1"/>
  <c r="E151" l="1"/>
  <c r="FP6"/>
  <c r="FP5" s="1"/>
  <c r="FO4"/>
  <c r="AAG152"/>
  <c r="G152" s="1"/>
  <c r="F151"/>
  <c r="FQ6" l="1"/>
  <c r="FQ5" s="1"/>
  <c r="FP4"/>
  <c r="AAH152"/>
  <c r="H152" s="1"/>
  <c r="E152" l="1"/>
  <c r="FR6"/>
  <c r="FR5" s="1"/>
  <c r="FQ4"/>
  <c r="AAG153"/>
  <c r="G153" s="1"/>
  <c r="F152"/>
  <c r="FS6" l="1"/>
  <c r="FS5" s="1"/>
  <c r="FR4"/>
  <c r="AAH153"/>
  <c r="H153" s="1"/>
  <c r="E153" l="1"/>
  <c r="FT6"/>
  <c r="FT5" s="1"/>
  <c r="FS4"/>
  <c r="AAG154"/>
  <c r="G154" s="1"/>
  <c r="F153"/>
  <c r="FU6" l="1"/>
  <c r="FU5" s="1"/>
  <c r="FT4"/>
  <c r="AAH154"/>
  <c r="H154" s="1"/>
  <c r="E154" l="1"/>
  <c r="FV6"/>
  <c r="FV5" s="1"/>
  <c r="FU4"/>
  <c r="AAG156"/>
  <c r="G156" s="1"/>
  <c r="F154"/>
  <c r="FW6" l="1"/>
  <c r="FW5" s="1"/>
  <c r="FV4"/>
  <c r="AAH156"/>
  <c r="H156" s="1"/>
  <c r="E156" l="1"/>
  <c r="FX6"/>
  <c r="FX5" s="1"/>
  <c r="FW4"/>
  <c r="AAG157"/>
  <c r="G157" s="1"/>
  <c r="F156"/>
  <c r="FY6" l="1"/>
  <c r="FY5" s="1"/>
  <c r="FX4"/>
  <c r="AAH157"/>
  <c r="H157" s="1"/>
  <c r="E157" l="1"/>
  <c r="FZ6"/>
  <c r="FZ5" s="1"/>
  <c r="FY4"/>
  <c r="AAG158"/>
  <c r="G158" s="1"/>
  <c r="F157"/>
  <c r="GA6" l="1"/>
  <c r="GA5" s="1"/>
  <c r="FZ4"/>
  <c r="AAH158"/>
  <c r="H158" s="1"/>
  <c r="E158" l="1"/>
  <c r="GB6"/>
  <c r="GB5" s="1"/>
  <c r="GA4"/>
  <c r="AAG159"/>
  <c r="G159" s="1"/>
  <c r="F158"/>
  <c r="GC6" l="1"/>
  <c r="GC5" s="1"/>
  <c r="GB4"/>
  <c r="AAH159"/>
  <c r="H159" s="1"/>
  <c r="E159" l="1"/>
  <c r="GD6"/>
  <c r="GD5" s="1"/>
  <c r="GC4"/>
  <c r="AAG161"/>
  <c r="G161" s="1"/>
  <c r="F159"/>
  <c r="GE6" l="1"/>
  <c r="GE5" s="1"/>
  <c r="GD4"/>
  <c r="AAH161"/>
  <c r="H161" s="1"/>
  <c r="E161" l="1"/>
  <c r="GF6"/>
  <c r="GF5" s="1"/>
  <c r="GE4"/>
  <c r="AAG163"/>
  <c r="G163" s="1"/>
  <c r="F161"/>
  <c r="GG6" l="1"/>
  <c r="GG5" s="1"/>
  <c r="GF4"/>
  <c r="AAH163"/>
  <c r="H163" s="1"/>
  <c r="E163" l="1"/>
  <c r="GH6"/>
  <c r="GH5" s="1"/>
  <c r="GG4"/>
  <c r="AAG164"/>
  <c r="G164" s="1"/>
  <c r="F163"/>
  <c r="GI6" l="1"/>
  <c r="GI5" s="1"/>
  <c r="GH4"/>
  <c r="AAH164"/>
  <c r="H164" s="1"/>
  <c r="E164" l="1"/>
  <c r="GJ6"/>
  <c r="GJ5" s="1"/>
  <c r="GI4"/>
  <c r="AAG165"/>
  <c r="G165" s="1"/>
  <c r="F164"/>
  <c r="GK6" l="1"/>
  <c r="GK5" s="1"/>
  <c r="GJ4"/>
  <c r="AAH165"/>
  <c r="H165" s="1"/>
  <c r="E165" l="1"/>
  <c r="GL6"/>
  <c r="GL5" s="1"/>
  <c r="GK4"/>
  <c r="AAG168"/>
  <c r="G168" s="1"/>
  <c r="AAG166"/>
  <c r="G166" s="1"/>
  <c r="F165"/>
  <c r="GM6" l="1"/>
  <c r="GM5" s="1"/>
  <c r="GL4"/>
  <c r="AAH168"/>
  <c r="H168" s="1"/>
  <c r="AAH166"/>
  <c r="H166" s="1"/>
  <c r="F166" l="1"/>
  <c r="E168"/>
  <c r="GN6"/>
  <c r="GN5" s="1"/>
  <c r="GM4"/>
  <c r="E166"/>
  <c r="AAG170"/>
  <c r="G170" s="1"/>
  <c r="F168"/>
  <c r="GO6" l="1"/>
  <c r="GO5" s="1"/>
  <c r="GN4"/>
  <c r="AAH170"/>
  <c r="H170" s="1"/>
  <c r="E170" l="1"/>
  <c r="GP6"/>
  <c r="GP5" s="1"/>
  <c r="GO4"/>
  <c r="F170"/>
  <c r="AAG171"/>
  <c r="G171" s="1"/>
  <c r="GQ6" l="1"/>
  <c r="GQ5" s="1"/>
  <c r="GP4"/>
  <c r="AAH171"/>
  <c r="H171" s="1"/>
  <c r="E171" l="1"/>
  <c r="GR6"/>
  <c r="GR5" s="1"/>
  <c r="GQ4"/>
  <c r="AAG172"/>
  <c r="G172" s="1"/>
  <c r="F171"/>
  <c r="GS6" l="1"/>
  <c r="GS5" s="1"/>
  <c r="GR4"/>
  <c r="AAH172"/>
  <c r="H172" s="1"/>
  <c r="E172" l="1"/>
  <c r="GT6"/>
  <c r="GT5" s="1"/>
  <c r="GS4"/>
  <c r="AAG173"/>
  <c r="G173" s="1"/>
  <c r="F172"/>
  <c r="GU6" l="1"/>
  <c r="GU5" s="1"/>
  <c r="GT4"/>
  <c r="AAH173"/>
  <c r="H173" s="1"/>
  <c r="E173" l="1"/>
  <c r="GV6"/>
  <c r="GV5" s="1"/>
  <c r="GU4"/>
  <c r="AAG174"/>
  <c r="G174" s="1"/>
  <c r="F173"/>
  <c r="GW6" l="1"/>
  <c r="GW5" s="1"/>
  <c r="GV4"/>
  <c r="AAH174"/>
  <c r="H174" s="1"/>
  <c r="E174" l="1"/>
  <c r="GX6"/>
  <c r="GX5" s="1"/>
  <c r="GW4"/>
  <c r="AAG176"/>
  <c r="G176" s="1"/>
  <c r="F174"/>
  <c r="GY6" l="1"/>
  <c r="GY5" s="1"/>
  <c r="GX4"/>
  <c r="AAH176"/>
  <c r="H176" s="1"/>
  <c r="E176" l="1"/>
  <c r="GZ6"/>
  <c r="GZ5" s="1"/>
  <c r="GY4"/>
  <c r="AAG177"/>
  <c r="G177" s="1"/>
  <c r="F176"/>
  <c r="HA6" l="1"/>
  <c r="HA5" s="1"/>
  <c r="GZ4"/>
  <c r="AAH177"/>
  <c r="H177" s="1"/>
  <c r="E177" l="1"/>
  <c r="HB6"/>
  <c r="HB5" s="1"/>
  <c r="HA4"/>
  <c r="AAG178"/>
  <c r="G178" s="1"/>
  <c r="F177"/>
  <c r="HC6" l="1"/>
  <c r="HC5" s="1"/>
  <c r="HB4"/>
  <c r="AAH178"/>
  <c r="H178" s="1"/>
  <c r="E178" l="1"/>
  <c r="HD6"/>
  <c r="HD5" s="1"/>
  <c r="HC4"/>
  <c r="AAG179"/>
  <c r="G179" s="1"/>
  <c r="F178"/>
  <c r="HE6" l="1"/>
  <c r="HE5" s="1"/>
  <c r="HD4"/>
  <c r="AAH179"/>
  <c r="H179" s="1"/>
  <c r="E179" l="1"/>
  <c r="HF6"/>
  <c r="HF5" s="1"/>
  <c r="HE4"/>
  <c r="AAG181"/>
  <c r="G181" s="1"/>
  <c r="F179"/>
  <c r="HG6" l="1"/>
  <c r="HG5" s="1"/>
  <c r="HF4"/>
  <c r="AAH181"/>
  <c r="H181" s="1"/>
  <c r="E181" l="1"/>
  <c r="HH6"/>
  <c r="HH5" s="1"/>
  <c r="HG4"/>
  <c r="AAG183"/>
  <c r="G183" s="1"/>
  <c r="F181"/>
  <c r="HI6" l="1"/>
  <c r="HI5" s="1"/>
  <c r="HH4"/>
  <c r="AAH183"/>
  <c r="H183" s="1"/>
  <c r="E183" l="1"/>
  <c r="HJ6"/>
  <c r="HJ5" s="1"/>
  <c r="HI4"/>
  <c r="AAG184"/>
  <c r="G184" s="1"/>
  <c r="F183"/>
  <c r="HK6" l="1"/>
  <c r="HK5" s="1"/>
  <c r="HJ4"/>
  <c r="AAH184"/>
  <c r="H184" s="1"/>
  <c r="E184" l="1"/>
  <c r="HL6"/>
  <c r="HL5" s="1"/>
  <c r="HK4"/>
  <c r="AAG185"/>
  <c r="G185" s="1"/>
  <c r="F184"/>
  <c r="HM6" l="1"/>
  <c r="HM5" s="1"/>
  <c r="HL4"/>
  <c r="AAH185"/>
  <c r="H185" s="1"/>
  <c r="E185" l="1"/>
  <c r="HN6"/>
  <c r="HN5" s="1"/>
  <c r="HM4"/>
  <c r="AAG188"/>
  <c r="G188" s="1"/>
  <c r="F185"/>
  <c r="AAG186"/>
  <c r="G186" s="1"/>
  <c r="HO6" l="1"/>
  <c r="HO5" s="1"/>
  <c r="HN4"/>
  <c r="AAH186"/>
  <c r="H186" s="1"/>
  <c r="AAH188"/>
  <c r="H188" s="1"/>
  <c r="E188" l="1"/>
  <c r="F186"/>
  <c r="HP6"/>
  <c r="HP5" s="1"/>
  <c r="HO4"/>
  <c r="E186"/>
  <c r="AAG190"/>
  <c r="G190" s="1"/>
  <c r="F188"/>
  <c r="HQ6" l="1"/>
  <c r="HQ5" s="1"/>
  <c r="HP4"/>
  <c r="AAH190"/>
  <c r="H190" s="1"/>
  <c r="E190" l="1"/>
  <c r="HR6"/>
  <c r="HR5" s="1"/>
  <c r="HQ4"/>
  <c r="F190"/>
  <c r="AAG191"/>
  <c r="G191" s="1"/>
  <c r="HS6" l="1"/>
  <c r="HS5" s="1"/>
  <c r="HR4"/>
  <c r="AAH191"/>
  <c r="H191" s="1"/>
  <c r="E191" l="1"/>
  <c r="HT6"/>
  <c r="HT5" s="1"/>
  <c r="HS4"/>
  <c r="AAG192"/>
  <c r="G192" s="1"/>
  <c r="F191"/>
  <c r="HU6" l="1"/>
  <c r="HU5" s="1"/>
  <c r="HT4"/>
  <c r="AAH192"/>
  <c r="H192" s="1"/>
  <c r="E192" l="1"/>
  <c r="HV6"/>
  <c r="HV5" s="1"/>
  <c r="HU4"/>
  <c r="AAG193"/>
  <c r="G193" s="1"/>
  <c r="F192"/>
  <c r="HW6" l="1"/>
  <c r="HW5" s="1"/>
  <c r="HV4"/>
  <c r="AAH193"/>
  <c r="H193" s="1"/>
  <c r="E193" l="1"/>
  <c r="HX6"/>
  <c r="HX5" s="1"/>
  <c r="HW4"/>
  <c r="AAG194"/>
  <c r="G194" s="1"/>
  <c r="F193"/>
  <c r="HY6" l="1"/>
  <c r="HY5" s="1"/>
  <c r="HX4"/>
  <c r="AAH194"/>
  <c r="H194" s="1"/>
  <c r="E194" l="1"/>
  <c r="HZ6"/>
  <c r="HZ5" s="1"/>
  <c r="HY4"/>
  <c r="AAG196"/>
  <c r="G196" s="1"/>
  <c r="F194"/>
  <c r="IA6" l="1"/>
  <c r="IA5" s="1"/>
  <c r="HZ4"/>
  <c r="AAH196"/>
  <c r="H196" s="1"/>
  <c r="E196" l="1"/>
  <c r="IB6"/>
  <c r="IB5" s="1"/>
  <c r="IA4"/>
  <c r="AAG197"/>
  <c r="G197" s="1"/>
  <c r="F196"/>
  <c r="IC6" l="1"/>
  <c r="IC5" s="1"/>
  <c r="IB4"/>
  <c r="AAH197"/>
  <c r="H197" s="1"/>
  <c r="E197" l="1"/>
  <c r="ID6"/>
  <c r="ID5" s="1"/>
  <c r="IC4"/>
  <c r="AAG198"/>
  <c r="G198" s="1"/>
  <c r="F197"/>
  <c r="IE6" l="1"/>
  <c r="IE5" s="1"/>
  <c r="ID4"/>
  <c r="AAH198"/>
  <c r="H198" s="1"/>
  <c r="E198" l="1"/>
  <c r="IF6"/>
  <c r="IF5" s="1"/>
  <c r="IE4"/>
  <c r="AAG199"/>
  <c r="G199" s="1"/>
  <c r="F198"/>
  <c r="IG6" l="1"/>
  <c r="IG5" s="1"/>
  <c r="IF4"/>
  <c r="AAH199"/>
  <c r="H199" s="1"/>
  <c r="E199" l="1"/>
  <c r="IH6"/>
  <c r="IH5" s="1"/>
  <c r="IG4"/>
  <c r="AAG201"/>
  <c r="G201" s="1"/>
  <c r="F199"/>
  <c r="II6" l="1"/>
  <c r="II5" s="1"/>
  <c r="IH4"/>
  <c r="AAH201"/>
  <c r="H201" s="1"/>
  <c r="E201" l="1"/>
  <c r="IJ6"/>
  <c r="IJ5" s="1"/>
  <c r="II4"/>
  <c r="AAG203"/>
  <c r="G203" s="1"/>
  <c r="F201"/>
  <c r="IK6" l="1"/>
  <c r="IK5" s="1"/>
  <c r="IJ4"/>
  <c r="AAH203"/>
  <c r="H203" s="1"/>
  <c r="E203" l="1"/>
  <c r="IL6"/>
  <c r="IL5" s="1"/>
  <c r="IK4"/>
  <c r="AAG204"/>
  <c r="G204" s="1"/>
  <c r="F203"/>
  <c r="IM6" l="1"/>
  <c r="IM5" s="1"/>
  <c r="IL4"/>
  <c r="AAH204"/>
  <c r="H204" s="1"/>
  <c r="E204" l="1"/>
  <c r="IN6"/>
  <c r="IN5" s="1"/>
  <c r="IM4"/>
  <c r="AAG205"/>
  <c r="G205" s="1"/>
  <c r="F204"/>
  <c r="IO6" l="1"/>
  <c r="IO5" s="1"/>
  <c r="IN4"/>
  <c r="AAH205"/>
  <c r="H205" s="1"/>
  <c r="E205" l="1"/>
  <c r="IP6"/>
  <c r="IP5" s="1"/>
  <c r="IO4"/>
  <c r="AAG206"/>
  <c r="G206" s="1"/>
  <c r="F205"/>
  <c r="IQ6" l="1"/>
  <c r="IQ5" s="1"/>
  <c r="IP4"/>
  <c r="AAH206"/>
  <c r="H206" s="1"/>
  <c r="H6"/>
  <c r="F206" l="1"/>
  <c r="IR6"/>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l="1"/>
  <c r="AAG213"/>
  <c r="G213" s="1"/>
  <c r="AAG464"/>
  <c r="G464" s="1"/>
  <c r="AAG214"/>
  <c r="G214" s="1"/>
  <c r="AAG448"/>
  <c r="G448" s="1"/>
  <c r="AAG219"/>
  <c r="G219" s="1"/>
  <c r="E219" l="1"/>
  <c r="E214"/>
  <c r="E448"/>
  <c r="E464"/>
  <c r="AAH213"/>
  <c r="H213" s="1"/>
  <c r="H306"/>
  <c r="F63" i="95" s="1"/>
  <c r="AAH301" i="94"/>
  <c r="H301" s="1"/>
  <c r="F58" i="95" s="1"/>
  <c r="AAH304" i="94"/>
  <c r="H304" s="1"/>
  <c r="F61" i="95" s="1"/>
  <c r="F306" i="94" l="1"/>
  <c r="F213"/>
  <c r="E213"/>
  <c r="F301"/>
  <c r="E301"/>
  <c r="F304"/>
  <c r="AAG306"/>
  <c r="G306" s="1"/>
  <c r="E63" i="95" s="1"/>
  <c r="AAG304" i="94"/>
  <c r="G304" s="1"/>
  <c r="AAG305"/>
  <c r="G305" s="1"/>
  <c r="E62" i="95" s="1"/>
  <c r="E305" i="94" l="1"/>
  <c r="E306"/>
  <c r="E304"/>
</calcChain>
</file>

<file path=xl/sharedStrings.xml><?xml version="1.0" encoding="utf-8"?>
<sst xmlns="http://schemas.openxmlformats.org/spreadsheetml/2006/main" count="1656" uniqueCount="465">
  <si>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</si>
  <si>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</si>
  <si>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</si>
  <si>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</si>
  <si>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</si>
  <si>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</si>
  <si>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</si>
  <si>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</si>
  <si>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</si>
  <si>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</si>
  <si>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</si>
  <si>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</si>
  <si>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</si>
  <si>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</si>
  <si>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</si>
  <si>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</si>
  <si>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</si>
  <si>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</si>
  <si>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</si>
  <si>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</si>
  <si>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</si>
  <si>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</si>
  <si>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</si>
  <si>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</si>
  <si>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</si>
  <si>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</si>
  <si>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</si>
  <si>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</si>
  <si>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</si>
  <si>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</si>
  <si>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</si>
  <si>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</si>
  <si>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</si>
  <si>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</si>
  <si>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</si>
  <si>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</si>
  <si>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</si>
  <si>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</si>
  <si>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</si>
  <si>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</si>
  <si>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</si>
  <si>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</si>
  <si>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</si>
  <si>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</si>
  <si>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</si>
  <si>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</si>
  <si>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</si>
  <si>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</si>
  <si>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</si>
  <si>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</si>
  <si>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</si>
  <si>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</si>
  <si>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</si>
  <si>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</si>
  <si>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</si>
  <si>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</si>
  <si>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</si>
  <si>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</si>
  <si>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</si>
  <si>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</si>
  <si>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</si>
  <si>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</si>
  <si>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</si>
  <si>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</si>
  <si>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</si>
  <si>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</si>
  <si>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</si>
  <si>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</si>
  <si>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</si>
  <si>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</si>
  <si>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</si>
  <si>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</si>
  <si>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</si>
  <si>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</si>
  <si>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</si>
  <si>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</si>
  <si>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</si>
  <si>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</si>
  <si>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</si>
  <si>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</si>
  <si>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</si>
  <si>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</si>
  <si>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</si>
  <si>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</si>
  <si>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</si>
  <si>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</si>
  <si>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</si>
  <si>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</si>
  <si>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</si>
  <si>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</si>
  <si>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</si>
  <si>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</si>
  <si>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</si>
  <si>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</si>
  <si>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</si>
  <si>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</si>
  <si>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</si>
  <si>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</si>
  <si>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</si>
  <si>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</si>
  <si>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</si>
  <si>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</si>
  <si>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</si>
  <si>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</si>
  <si>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</si>
  <si>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</si>
  <si>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</si>
  <si>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</si>
  <si>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</si>
  <si>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</si>
  <si>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</si>
  <si>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</si>
  <si>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</si>
  <si>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</si>
  <si>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</si>
  <si>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</si>
  <si>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</si>
  <si>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</si>
  <si>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</si>
  <si>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</si>
  <si>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</si>
  <si>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</si>
  <si>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</si>
  <si>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</si>
  <si>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</si>
  <si>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</si>
  <si>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</si>
  <si>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</si>
  <si>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</si>
  <si>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</si>
  <si>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</si>
  <si>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</si>
  <si>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</si>
  <si>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</si>
  <si>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</si>
  <si>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</si>
  <si>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</si>
  <si>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</si>
  <si>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</si>
  <si>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</si>
  <si>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</si>
  <si>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</si>
  <si>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</si>
  <si>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</si>
  <si>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</si>
  <si>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</si>
  <si>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</si>
  <si>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</si>
  <si>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</si>
  <si>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</si>
  <si>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</si>
  <si>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</si>
  <si>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</si>
  <si>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</si>
  <si>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</si>
  <si>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</si>
  <si>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</si>
  <si>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</si>
  <si>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</si>
  <si>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</si>
  <si>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</si>
  <si>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</si>
  <si>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</si>
  <si>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</si>
  <si>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</si>
  <si>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</si>
  <si>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</si>
  <si>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</si>
  <si>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</si>
  <si>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</si>
  <si>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</si>
  <si>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</si>
  <si>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</si>
  <si>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</si>
  <si>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</si>
  <si>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</si>
  <si>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</si>
  <si>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</si>
  <si>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</si>
  <si>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</si>
  <si>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</si>
  <si>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</si>
  <si>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</si>
  <si>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</si>
  <si>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</si>
  <si>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</si>
  <si>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</si>
  <si>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</si>
  <si>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</si>
  <si>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</si>
  <si>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</si>
  <si>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</si>
  <si>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</si>
  <si>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</si>
  <si>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</si>
  <si>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</si>
  <si>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</si>
  <si>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</si>
  <si>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</si>
  <si>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</si>
  <si>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</si>
  <si>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</si>
  <si>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</si>
  <si>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</si>
  <si>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</si>
  <si>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</si>
  <si>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</si>
  <si>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</si>
  <si>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</si>
  <si>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</si>
  <si>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</si>
  <si>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</si>
  <si>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</si>
  <si>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</si>
  <si>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</si>
  <si>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</si>
  <si>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</si>
  <si>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</si>
  <si>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</si>
  <si>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</si>
  <si>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</si>
  <si>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</si>
  <si>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</si>
  <si>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</si>
  <si>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</si>
  <si>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</si>
  <si>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</si>
  <si>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</si>
  <si>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</si>
  <si>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</si>
  <si>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</si>
  <si>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</si>
  <si>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</si>
  <si>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</si>
  <si>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</si>
  <si>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</si>
  <si>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</si>
  <si>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</si>
  <si>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</si>
  <si>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</si>
  <si>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</si>
  <si>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</si>
  <si>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</si>
  <si>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</si>
  <si>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</si>
  <si>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</si>
  <si>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</si>
  <si>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</si>
  <si>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</si>
  <si>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</si>
  <si>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</si>
  <si>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</si>
  <si>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</si>
  <si>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</si>
  <si>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</si>
  <si>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</si>
  <si>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</si>
  <si>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</si>
  <si>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</si>
  <si>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</si>
  <si>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</si>
  <si>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</si>
  <si>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</si>
  <si>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</si>
  <si>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</si>
  <si>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</si>
  <si>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</si>
  <si>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</si>
  <si>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</si>
  <si>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</si>
  <si>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</si>
  <si>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</si>
  <si>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</si>
  <si>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</si>
  <si>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</si>
  <si>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</si>
  <si>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</si>
  <si>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</si>
  <si>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</si>
  <si>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</si>
  <si>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</si>
  <si>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</si>
  <si>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</si>
  <si>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</si>
  <si>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</si>
  <si>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</si>
  <si>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</si>
  <si>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</si>
  <si>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</si>
  <si>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</si>
  <si>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</si>
  <si>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</si>
  <si>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</si>
  <si>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</si>
  <si>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</si>
  <si>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</si>
  <si>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</si>
  <si>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</si>
  <si>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</si>
  <si>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</si>
  <si>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</si>
  <si>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</si>
  <si>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</si>
  <si>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</si>
  <si>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</si>
  <si>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</si>
  <si>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</si>
  <si>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</si>
  <si>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</si>
  <si>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</si>
  <si>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</si>
  <si>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</si>
  <si>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</si>
  <si>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</si>
  <si>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</si>
  <si>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</si>
  <si>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</si>
  <si>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</si>
  <si>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</si>
  <si>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</si>
  <si>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</si>
  <si>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</si>
  <si>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</si>
  <si>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</si>
  <si>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</si>
  <si>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</si>
  <si>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</si>
  <si>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</si>
  <si>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</si>
  <si>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</si>
  <si>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</si>
  <si>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</si>
  <si>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</si>
  <si>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</si>
  <si>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</si>
  <si>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</si>
  <si>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</si>
  <si>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</si>
  <si>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</si>
  <si>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</si>
  <si>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</si>
  <si>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</si>
  <si>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</si>
  <si>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</si>
  <si>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</si>
  <si>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</si>
  <si>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</si>
  <si>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</si>
  <si>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</si>
  <si>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</si>
  <si>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</si>
  <si>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</si>
  <si>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</si>
  <si>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</si>
  <si>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</si>
  <si>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</si>
  <si>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</si>
  <si>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</si>
  <si>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</si>
  <si>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</si>
  <si>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</si>
  <si>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</si>
  <si>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</si>
  <si>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</si>
  <si>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</si>
  <si>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</si>
  <si>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</si>
  <si>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</si>
  <si>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</si>
  <si>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</si>
  <si>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</si>
  <si>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</si>
  <si>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</si>
  <si>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</si>
  <si>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</si>
  <si>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</si>
  <si>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</si>
  <si>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</si>
  <si>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</si>
  <si>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</si>
  <si>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</si>
  <si>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</si>
  <si>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</si>
  <si>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</si>
  <si>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</si>
  <si>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</si>
  <si>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</si>
  <si>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</si>
  <si>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</si>
  <si>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</si>
  <si>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</si>
  <si>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</si>
  <si>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Portland</t>
  </si>
  <si>
    <t>Infrastructure SIP</t>
  </si>
  <si>
    <t>6  p.m.</t>
  </si>
  <si>
    <t>x</t>
  </si>
  <si>
    <t>y</t>
  </si>
  <si>
    <t>EPA - submit SIP</t>
  </si>
  <si>
    <t>Rules become effective</t>
  </si>
  <si>
    <t xml:space="preserve">Obtain managers approval of Notice Packet </t>
  </si>
  <si>
    <t>Notify ARC Notice Packet approved</t>
  </si>
  <si>
    <t>ARC Actions - Submit/save official notifications:</t>
  </si>
  <si>
    <t>SOS.EMAIL.PROOF</t>
  </si>
  <si>
    <t>SOS.NOTICE.PROOF</t>
  </si>
  <si>
    <t>SOS.FISCAL.PROOF</t>
  </si>
  <si>
    <t>SOS.HOUSING.COSTS</t>
  </si>
  <si>
    <t>LC.NOTICE</t>
  </si>
  <si>
    <t>Post Notice Packet to Rules Registry</t>
  </si>
  <si>
    <t>Save AGENCY.MAILING.LIST</t>
  </si>
  <si>
    <t>Save PROOF.OF.DELIVERY</t>
  </si>
  <si>
    <t>Send KEY.LEG.NOTICE</t>
  </si>
  <si>
    <t>Save KEY.LEG.PROOF</t>
  </si>
  <si>
    <t>Save ##PRINT.PROOF</t>
  </si>
  <si>
    <t>Save BULLETIN.PROOF</t>
  </si>
  <si>
    <t>Hold hearings (change dates under Overview of Key Dates)</t>
  </si>
  <si>
    <t>Add PO report to STAFF.RPT</t>
  </si>
  <si>
    <t>Enter data into COMMENTS</t>
  </si>
  <si>
    <t>Scan/Link COMMENTS.ID###.pdf</t>
  </si>
  <si>
    <t>Develop COMMENTS</t>
  </si>
  <si>
    <t>Finalize following sections in STAFF.RPT.Permanent</t>
  </si>
  <si>
    <t>Finalize EQC Packet:</t>
  </si>
  <si>
    <t xml:space="preserve">Review/approve EQC Packet </t>
  </si>
  <si>
    <t>EQC.RULES.10.16.2013</t>
  </si>
  <si>
    <t>EQC.REDLINE.10.16.2013</t>
  </si>
  <si>
    <t>Public Notice</t>
  </si>
  <si>
    <t>Deadline</t>
  </si>
  <si>
    <t>Key dates in the rulemaking schedule for October EQC adoption</t>
  </si>
  <si>
    <t>Who</t>
  </si>
  <si>
    <t>SortA</t>
  </si>
  <si>
    <t>SortB</t>
  </si>
  <si>
    <t>Description</t>
  </si>
  <si>
    <t>Preparing the people involved</t>
  </si>
  <si>
    <t>Rule Coordinator faxes and emails rule documents to SOS</t>
  </si>
  <si>
    <t xml:space="preserve">SOS publishes the proposed rulemaking in its Bulletin. Rule Writer verifies SOS published the bulletin accurately. </t>
  </si>
  <si>
    <t>Rule Writer and Presiding Officer hold hearing</t>
  </si>
  <si>
    <t xml:space="preserve">Rule Writer identifies whether an existing DEQ webpage is relevent to the rulemaking. Rule Writer, William Knight, and Rule Writer's Manager decide whether rulemaking mertis its own webpage, or whether we should add information about the rulemaking to the existing webpage. </t>
  </si>
  <si>
    <t>Rule Writer identifies land use rules</t>
  </si>
  <si>
    <t>Rule Coordinator provides Rule Writer the latest version of the rules</t>
  </si>
  <si>
    <t>Rule Coordinator verifies with SOS that DEQ has the latest version of the rules</t>
  </si>
  <si>
    <t>Rule Coordinators and Rule Writer obtain rules and new numbers if needed</t>
  </si>
  <si>
    <t>Rule Coordinator saves rules as PROPOSED.RULES</t>
  </si>
  <si>
    <t>Rule Coordinator reserves any necessary venues or equipment (digital recorder) for the hearing</t>
  </si>
  <si>
    <t>Rule Writer and Manager take the lead on developing the Notice Packet. Rule Coordinator assists with process.</t>
  </si>
  <si>
    <t>Agency Rule Coordinator Responsibility</t>
  </si>
  <si>
    <t>Rule Coordinator submits EQC packet to Stephanie Caldera</t>
  </si>
  <si>
    <t>Rule Writer drafts adverstisement. Rule Coordinator submits adverstisement to News Media</t>
  </si>
  <si>
    <t xml:space="preserve">Need process for this. </t>
  </si>
  <si>
    <t>Rule Writer's Manager provides Division Adminsitrator and Stephanie Caldera material for Director's Dialogue.</t>
  </si>
  <si>
    <t>Rule Writer addresses feedback, revises presentation as needed</t>
  </si>
  <si>
    <t>Rule Writer presents rulemaking proposal to EQC</t>
  </si>
  <si>
    <t>Rule Coordinators work with SOS to establish any new division or rule numbers</t>
  </si>
  <si>
    <t xml:space="preserve">Rule Coordinator provides template for EQC presentations to Rule Writer. Rule Writer adds rulemaking presentation to template. </t>
  </si>
  <si>
    <t>Rule Writer practices presentation with Rule Writer's manager and likely PMT</t>
  </si>
  <si>
    <t>Rule Writer submits EQC packet to Rule Writer's Manager, Andy Ginsburg, Rule Coordinator, and William Knight for review. Reviewers return comments by deadline. Rule Writer addresses comments.</t>
  </si>
  <si>
    <t>Rule Writer submits revised EQC packet to Rule Writer's Manager, Andy Ginsburg, Rule Coordinator, and William Knight for review. Reviewers return comments by deadline. Rule Writer addresses comments.</t>
  </si>
  <si>
    <t>Rule Writer's Manager approves the EQC staff report and materials for submittal to the Director's Office.</t>
  </si>
  <si>
    <t>Rule Writer and Rule Coordinator obtain EPA’s unofficial approval of SIP rulemaking materials. Rule Writer, Rule Coordinator, Margaret Oliphant, and Rule Writer's manager involve EPA early on in rule development. Rule Writer works directly with the EPA project manager (e.g. Kristin Hall, Claudia Vaupel) to ensure the technical content of the rulemaking satisfies EPA's SIP requirements. Rule Coordinator works directly with the EPA project manager and the Rule Writer to ensure DEQ has met the procedural requirements for a SIP (e.g. holding a hearing)</t>
  </si>
  <si>
    <t>Rule Coordinator provides Rule Writer and Presiding Officer the template for hearings text. Rule Writer and Rule Writer's Manager develop and approve hearing presentation.</t>
  </si>
  <si>
    <t>EQC Staff Report</t>
  </si>
  <si>
    <t>Rule Coordinator send request to HQ Help desk to close the comment inbox.</t>
  </si>
  <si>
    <t>Prepare for hearing</t>
  </si>
  <si>
    <t>Design Support (Mark Nelson?? Carol Thornberg??) to verify venues and equipment reservations</t>
  </si>
  <si>
    <t>Draft Public Notice Packet</t>
  </si>
  <si>
    <t>Manager approval for entire Notice Packet</t>
  </si>
  <si>
    <t>Rule Writer obtain review of rulemaking material from Robin Williams, William Knight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</si>
</sst>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
      <sz val="11"/>
      <color theme="1"/>
      <name val="Calibri"/>
      <family val="2"/>
      <scheme val="major"/>
    </font>
    <font>
      <b/>
      <sz val="14"/>
      <color theme="1"/>
      <name val="Calibri"/>
      <family val="2"/>
      <scheme val="major"/>
    </font>
    <font>
      <b/>
      <sz val="11"/>
      <color theme="1"/>
      <name val="Calibri"/>
      <family val="2"/>
      <scheme val="major"/>
    </font>
    <font>
      <i/>
      <sz val="11"/>
      <color theme="1"/>
      <name val="Calibri"/>
      <family val="2"/>
      <scheme val="major"/>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807">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6" fontId="53" fillId="0" borderId="13" xfId="0" applyNumberFormat="1" applyFont="1" applyFill="1" applyBorder="1" applyAlignment="1" applyProtection="1">
      <alignment horizontal="right" vertical="center" wrapText="1"/>
    </xf>
    <xf numFmtId="164" fontId="0" fillId="2" borderId="0" xfId="0" applyFill="1" applyBorder="1" applyAlignment="1">
      <alignment horizontal="left" wrapText="1"/>
    </xf>
    <xf numFmtId="0" fontId="143" fillId="0" borderId="0" xfId="0" applyNumberFormat="1" applyFont="1"/>
    <xf numFmtId="0" fontId="144" fillId="0" borderId="0" xfId="0" applyNumberFormat="1" applyFont="1" applyAlignment="1">
      <alignment vertical="top"/>
    </xf>
    <xf numFmtId="0" fontId="143" fillId="0" borderId="0" xfId="0" applyNumberFormat="1" applyFont="1" applyAlignment="1">
      <alignment wrapText="1"/>
    </xf>
    <xf numFmtId="166" fontId="143" fillId="0" borderId="0" xfId="0" applyNumberFormat="1" applyFont="1" applyAlignment="1">
      <alignment vertical="top"/>
    </xf>
    <xf numFmtId="166" fontId="143" fillId="0" borderId="0" xfId="0" applyNumberFormat="1" applyFont="1"/>
    <xf numFmtId="166" fontId="144" fillId="0" borderId="0" xfId="0" applyNumberFormat="1" applyFont="1" applyAlignment="1">
      <alignment vertical="top"/>
    </xf>
    <xf numFmtId="166" fontId="143" fillId="0" borderId="0" xfId="0" applyNumberFormat="1" applyFont="1" applyAlignment="1">
      <alignment horizontal="left" vertical="top"/>
    </xf>
    <xf numFmtId="166" fontId="143" fillId="9" borderId="0" xfId="0" applyNumberFormat="1" applyFont="1" applyFill="1" applyAlignment="1">
      <alignment vertical="top"/>
    </xf>
    <xf numFmtId="166" fontId="143" fillId="0" borderId="0" xfId="0" applyNumberFormat="1" applyFont="1" applyAlignment="1">
      <alignment horizontal="left" indent="2"/>
    </xf>
    <xf numFmtId="0" fontId="143" fillId="0" borderId="0" xfId="0" applyNumberFormat="1" applyFont="1" applyAlignment="1">
      <alignment vertical="top"/>
    </xf>
    <xf numFmtId="164" fontId="143" fillId="0" borderId="0" xfId="0" applyFont="1"/>
    <xf numFmtId="166" fontId="143" fillId="0" borderId="0" xfId="0" applyNumberFormat="1" applyFont="1" applyAlignment="1">
      <alignment horizontal="left" vertical="top" indent="1"/>
    </xf>
    <xf numFmtId="166" fontId="143" fillId="0" borderId="0" xfId="0" applyNumberFormat="1" applyFont="1" applyAlignment="1">
      <alignment horizontal="left" vertical="top" indent="2"/>
    </xf>
    <xf numFmtId="166" fontId="143" fillId="0" borderId="0" xfId="0" applyNumberFormat="1" applyFont="1" applyAlignment="1">
      <alignment horizontal="left" vertical="top" indent="3"/>
    </xf>
    <xf numFmtId="166" fontId="145" fillId="9" borderId="0" xfId="0" applyNumberFormat="1" applyFont="1" applyFill="1" applyAlignment="1">
      <alignment vertical="top"/>
    </xf>
    <xf numFmtId="166" fontId="145" fillId="9" borderId="0" xfId="0" applyNumberFormat="1" applyFont="1" applyFill="1" applyAlignment="1">
      <alignment horizontal="left" vertical="top"/>
    </xf>
    <xf numFmtId="166" fontId="143" fillId="0" borderId="0" xfId="0" applyNumberFormat="1" applyFont="1" applyAlignment="1">
      <alignment horizontal="left" vertical="top" indent="5"/>
    </xf>
    <xf numFmtId="0" fontId="143" fillId="0" borderId="0" xfId="0" applyNumberFormat="1" applyFont="1" applyAlignment="1">
      <alignment vertical="top" wrapText="1"/>
    </xf>
    <xf numFmtId="0" fontId="145" fillId="9" borderId="0" xfId="0" applyNumberFormat="1" applyFont="1" applyFill="1" applyAlignment="1">
      <alignment wrapText="1"/>
    </xf>
    <xf numFmtId="166" fontId="144" fillId="0" borderId="0" xfId="0" applyNumberFormat="1" applyFont="1" applyAlignment="1">
      <alignment horizontal="left" vertical="top" indent="1"/>
    </xf>
    <xf numFmtId="166" fontId="144" fillId="0" borderId="0" xfId="0" applyNumberFormat="1" applyFont="1" applyAlignment="1">
      <alignment horizontal="left" vertical="top"/>
    </xf>
    <xf numFmtId="166" fontId="146" fillId="0" borderId="0" xfId="0" applyNumberFormat="1" applyFont="1" applyAlignment="1">
      <alignment vertical="top"/>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269</v>
      </c>
      <c r="E3" s="342" t="s">
        <v>234</v>
      </c>
      <c r="F3" s="342" t="s">
        <v>276</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57" t="s">
        <v>137</v>
      </c>
      <c r="K22" s="757"/>
      <c r="L22" s="757"/>
      <c r="M22" s="757"/>
      <c r="N22" s="757"/>
      <c r="O22" s="757"/>
      <c r="P22" s="757"/>
      <c r="Q22" s="70"/>
      <c r="R22" s="2"/>
      <c r="S22" s="2"/>
      <c r="T22" s="2"/>
    </row>
    <row r="23" spans="1:20">
      <c r="A23" s="22">
        <v>41275</v>
      </c>
      <c r="B23" s="20" t="s">
        <v>7</v>
      </c>
      <c r="C23" s="33">
        <f>A23</f>
        <v>41275</v>
      </c>
      <c r="D23" s="33"/>
      <c r="E23" s="72"/>
      <c r="F23" s="72"/>
      <c r="G23" s="72"/>
      <c r="H23" s="72"/>
      <c r="I23" s="2"/>
      <c r="J23" s="757"/>
      <c r="K23" s="757"/>
      <c r="L23" s="757"/>
      <c r="M23" s="757"/>
      <c r="N23" s="757"/>
      <c r="O23" s="757"/>
      <c r="P23" s="757"/>
      <c r="Q23" s="70"/>
      <c r="R23" s="2"/>
      <c r="S23" s="2"/>
      <c r="T23" s="2"/>
    </row>
    <row r="24" spans="1:20">
      <c r="A24" s="22">
        <v>41292</v>
      </c>
      <c r="B24" s="20" t="s">
        <v>5</v>
      </c>
      <c r="C24" s="33">
        <f t="shared" ref="C24:C71" si="5">A24</f>
        <v>41292</v>
      </c>
      <c r="D24" s="33"/>
      <c r="E24" s="72"/>
      <c r="F24" s="72"/>
      <c r="G24" s="72"/>
      <c r="H24" s="72"/>
      <c r="I24" s="2"/>
      <c r="J24" s="757"/>
      <c r="K24" s="757"/>
      <c r="L24" s="757"/>
      <c r="M24" s="757"/>
      <c r="N24" s="757"/>
      <c r="O24" s="757"/>
      <c r="P24" s="757"/>
      <c r="Q24" s="70"/>
      <c r="R24" s="2"/>
      <c r="S24" s="2"/>
      <c r="T24" s="2"/>
    </row>
    <row r="25" spans="1:20">
      <c r="A25" s="22">
        <v>41295</v>
      </c>
      <c r="B25" s="20" t="s">
        <v>8</v>
      </c>
      <c r="C25" s="33">
        <f t="shared" si="5"/>
        <v>41295</v>
      </c>
      <c r="D25" s="33"/>
      <c r="E25" s="72"/>
      <c r="F25" s="72"/>
      <c r="G25" s="72"/>
      <c r="H25" s="72"/>
      <c r="I25" s="2"/>
      <c r="J25" s="757"/>
      <c r="K25" s="757"/>
      <c r="L25" s="757"/>
      <c r="M25" s="757"/>
      <c r="N25" s="757"/>
      <c r="O25" s="757"/>
      <c r="P25" s="757"/>
      <c r="Q25" s="70"/>
      <c r="R25" s="2"/>
      <c r="S25" s="2"/>
      <c r="T25" s="2"/>
    </row>
    <row r="26" spans="1:20">
      <c r="A26" s="22">
        <v>41323</v>
      </c>
      <c r="B26" s="20" t="s">
        <v>9</v>
      </c>
      <c r="C26" s="33">
        <f t="shared" si="5"/>
        <v>41323</v>
      </c>
      <c r="D26" s="33"/>
      <c r="E26" s="72"/>
      <c r="F26" s="72"/>
      <c r="G26" s="72"/>
      <c r="H26" s="72"/>
      <c r="I26" s="2"/>
      <c r="J26" s="757"/>
      <c r="K26" s="757"/>
      <c r="L26" s="757"/>
      <c r="M26" s="757"/>
      <c r="N26" s="757"/>
      <c r="O26" s="757"/>
      <c r="P26" s="757"/>
      <c r="Q26" s="70"/>
      <c r="R26" s="2"/>
      <c r="S26" s="2"/>
      <c r="T26" s="2"/>
    </row>
    <row r="27" spans="1:20">
      <c r="A27" s="22">
        <v>41383</v>
      </c>
      <c r="B27" s="20" t="s">
        <v>5</v>
      </c>
      <c r="C27" s="33">
        <f t="shared" si="5"/>
        <v>41383</v>
      </c>
      <c r="D27" s="33"/>
      <c r="E27" s="72"/>
      <c r="F27" s="72"/>
      <c r="G27" s="72"/>
      <c r="H27" s="72"/>
      <c r="I27" s="2"/>
      <c r="J27" s="757"/>
      <c r="K27" s="757"/>
      <c r="L27" s="757"/>
      <c r="M27" s="757"/>
      <c r="N27" s="757"/>
      <c r="O27" s="757"/>
      <c r="P27" s="757"/>
      <c r="Q27" s="70"/>
      <c r="R27" s="2"/>
      <c r="S27" s="2"/>
      <c r="T27" s="2"/>
    </row>
    <row r="28" spans="1:20">
      <c r="A28" s="22">
        <v>41418</v>
      </c>
      <c r="B28" s="20" t="s">
        <v>5</v>
      </c>
      <c r="C28" s="33">
        <f t="shared" si="5"/>
        <v>41418</v>
      </c>
      <c r="D28" s="33"/>
      <c r="E28" s="72"/>
      <c r="F28" s="72"/>
      <c r="G28" s="72"/>
      <c r="H28" s="72"/>
      <c r="I28" s="2"/>
      <c r="J28" s="757"/>
      <c r="K28" s="757"/>
      <c r="L28" s="757"/>
      <c r="M28" s="757"/>
      <c r="N28" s="757"/>
      <c r="O28" s="757"/>
      <c r="P28" s="757"/>
      <c r="Q28" s="70"/>
      <c r="R28" s="2"/>
      <c r="S28" s="2"/>
      <c r="T28" s="2"/>
    </row>
    <row r="29" spans="1:20">
      <c r="A29" s="22">
        <v>41421</v>
      </c>
      <c r="B29" s="20" t="s">
        <v>10</v>
      </c>
      <c r="C29" s="33">
        <f t="shared" si="5"/>
        <v>41421</v>
      </c>
      <c r="D29" s="33"/>
      <c r="E29" s="72"/>
      <c r="F29" s="72"/>
      <c r="G29" s="72"/>
      <c r="H29" s="72"/>
      <c r="I29" s="2"/>
      <c r="J29" s="757"/>
      <c r="K29" s="757"/>
      <c r="L29" s="757"/>
      <c r="M29" s="757"/>
      <c r="N29" s="757"/>
      <c r="O29" s="757"/>
      <c r="P29" s="757"/>
      <c r="Q29" s="70"/>
      <c r="R29" s="2"/>
      <c r="S29" s="2"/>
      <c r="T29" s="2"/>
    </row>
    <row r="30" spans="1:20">
      <c r="A30" s="22">
        <v>41459</v>
      </c>
      <c r="B30" s="20" t="s">
        <v>11</v>
      </c>
      <c r="C30" s="33">
        <f t="shared" si="5"/>
        <v>41459</v>
      </c>
      <c r="D30" s="33"/>
      <c r="E30" s="72"/>
      <c r="F30" s="72"/>
      <c r="G30" s="72"/>
      <c r="H30" s="72"/>
      <c r="I30" s="2"/>
      <c r="J30" s="757"/>
      <c r="K30" s="757"/>
      <c r="L30" s="757"/>
      <c r="M30" s="757"/>
      <c r="N30" s="757"/>
      <c r="O30" s="757"/>
      <c r="P30" s="757"/>
      <c r="Q30" s="70"/>
      <c r="R30" s="2"/>
      <c r="S30" s="2"/>
      <c r="T30" s="2"/>
    </row>
    <row r="31" spans="1:20">
      <c r="A31" s="22">
        <v>41519</v>
      </c>
      <c r="B31" s="20" t="s">
        <v>12</v>
      </c>
      <c r="C31" s="33">
        <f t="shared" si="5"/>
        <v>41519</v>
      </c>
      <c r="D31" s="33"/>
      <c r="E31" s="72"/>
      <c r="F31" s="72"/>
      <c r="G31" s="72"/>
      <c r="H31" s="72"/>
      <c r="I31" s="2"/>
      <c r="J31" s="757"/>
      <c r="K31" s="757"/>
      <c r="L31" s="757"/>
      <c r="M31" s="757"/>
      <c r="N31" s="757"/>
      <c r="O31" s="757"/>
      <c r="P31" s="757"/>
      <c r="Q31" s="70"/>
      <c r="R31" s="2"/>
      <c r="S31" s="2"/>
      <c r="T31" s="2"/>
    </row>
    <row r="32" spans="1:20">
      <c r="A32" s="22">
        <v>41589</v>
      </c>
      <c r="B32" s="20" t="s">
        <v>3</v>
      </c>
      <c r="C32" s="33">
        <f t="shared" si="5"/>
        <v>41589</v>
      </c>
      <c r="D32" s="33"/>
      <c r="E32" s="72"/>
      <c r="F32" s="72"/>
      <c r="G32" s="72"/>
      <c r="H32" s="72"/>
      <c r="I32" s="2"/>
      <c r="J32" s="757"/>
      <c r="K32" s="757"/>
      <c r="L32" s="757"/>
      <c r="M32" s="757"/>
      <c r="N32" s="757"/>
      <c r="O32" s="757"/>
      <c r="P32" s="757"/>
      <c r="Q32" s="70"/>
      <c r="R32" s="2"/>
      <c r="S32" s="2"/>
      <c r="T32" s="2"/>
    </row>
    <row r="33" spans="1:20">
      <c r="A33" s="22">
        <v>41606</v>
      </c>
      <c r="B33" s="20" t="s">
        <v>4</v>
      </c>
      <c r="C33" s="33">
        <f t="shared" si="5"/>
        <v>41606</v>
      </c>
      <c r="D33" s="33"/>
      <c r="E33" s="72"/>
      <c r="F33" s="72"/>
      <c r="G33" s="72"/>
      <c r="H33" s="72"/>
      <c r="I33" s="2"/>
      <c r="J33" s="757"/>
      <c r="K33" s="757"/>
      <c r="L33" s="757"/>
      <c r="M33" s="757"/>
      <c r="N33" s="757"/>
      <c r="O33" s="757"/>
      <c r="P33" s="757"/>
      <c r="Q33" s="70"/>
      <c r="R33" s="2"/>
      <c r="S33" s="2"/>
      <c r="T33" s="2"/>
    </row>
    <row r="34" spans="1:20">
      <c r="A34" s="22">
        <v>41633</v>
      </c>
      <c r="B34" s="20" t="s">
        <v>6</v>
      </c>
      <c r="C34" s="33">
        <f t="shared" si="5"/>
        <v>41633</v>
      </c>
      <c r="D34" s="33"/>
      <c r="E34" s="72"/>
      <c r="F34" s="72"/>
      <c r="G34" s="72"/>
      <c r="H34" s="72"/>
      <c r="I34" s="2"/>
      <c r="J34" s="757"/>
      <c r="K34" s="757"/>
      <c r="L34" s="757"/>
      <c r="M34" s="757"/>
      <c r="N34" s="757"/>
      <c r="O34" s="757"/>
      <c r="P34" s="757"/>
      <c r="Q34" s="70"/>
      <c r="R34" s="2"/>
      <c r="S34" s="2"/>
      <c r="T34" s="2"/>
    </row>
    <row r="35" spans="1:20">
      <c r="A35" s="22">
        <v>41640</v>
      </c>
      <c r="B35" s="20" t="s">
        <v>7</v>
      </c>
      <c r="C35" s="33">
        <f t="shared" si="5"/>
        <v>41640</v>
      </c>
      <c r="D35" s="33"/>
      <c r="E35" s="72"/>
      <c r="F35" s="72"/>
      <c r="G35" s="72"/>
      <c r="H35" s="72"/>
      <c r="I35" s="2"/>
      <c r="J35" s="757"/>
      <c r="K35" s="757"/>
      <c r="L35" s="757"/>
      <c r="M35" s="757"/>
      <c r="N35" s="757"/>
      <c r="O35" s="757"/>
      <c r="P35" s="757"/>
      <c r="Q35" s="70"/>
      <c r="R35" s="2"/>
      <c r="S35" s="2"/>
      <c r="T35" s="2"/>
    </row>
    <row r="36" spans="1:20">
      <c r="A36" s="22">
        <v>41659</v>
      </c>
      <c r="B36" s="20" t="s">
        <v>8</v>
      </c>
      <c r="C36" s="33">
        <f t="shared" si="5"/>
        <v>41659</v>
      </c>
      <c r="D36" s="33"/>
      <c r="E36" s="72"/>
      <c r="F36" s="72"/>
      <c r="G36" s="72"/>
      <c r="H36" s="72"/>
      <c r="I36" s="2"/>
      <c r="J36" s="757"/>
      <c r="K36" s="757"/>
      <c r="L36" s="757"/>
      <c r="M36" s="757"/>
      <c r="N36" s="757"/>
      <c r="O36" s="757"/>
      <c r="P36" s="757"/>
      <c r="Q36" s="70"/>
      <c r="R36" s="2"/>
      <c r="S36" s="2"/>
      <c r="T36" s="2"/>
    </row>
    <row r="37" spans="1:20">
      <c r="A37" s="22">
        <v>41687</v>
      </c>
      <c r="B37" s="20" t="s">
        <v>9</v>
      </c>
      <c r="C37" s="33">
        <f t="shared" si="5"/>
        <v>41687</v>
      </c>
      <c r="D37" s="33"/>
      <c r="E37" s="72"/>
      <c r="F37" s="72"/>
      <c r="G37" s="72"/>
      <c r="H37" s="72"/>
      <c r="I37" s="2"/>
      <c r="J37" s="757"/>
      <c r="K37" s="757"/>
      <c r="L37" s="757"/>
      <c r="M37" s="757"/>
      <c r="N37" s="757"/>
      <c r="O37" s="757"/>
      <c r="P37" s="757"/>
      <c r="Q37" s="70"/>
      <c r="R37" s="2"/>
      <c r="S37" s="2"/>
      <c r="T37" s="2"/>
    </row>
    <row r="38" spans="1:20">
      <c r="A38" s="22">
        <v>41785</v>
      </c>
      <c r="B38" s="20" t="s">
        <v>10</v>
      </c>
      <c r="C38" s="33">
        <f t="shared" si="5"/>
        <v>41785</v>
      </c>
      <c r="D38" s="33"/>
      <c r="E38" s="72"/>
      <c r="F38" s="72"/>
      <c r="G38" s="72"/>
      <c r="H38" s="72"/>
      <c r="I38" s="2"/>
      <c r="J38" s="757"/>
      <c r="K38" s="757"/>
      <c r="L38" s="757"/>
      <c r="M38" s="757"/>
      <c r="N38" s="757"/>
      <c r="O38" s="757"/>
      <c r="P38" s="757"/>
      <c r="Q38" s="70"/>
      <c r="R38" s="2"/>
      <c r="S38" s="2"/>
      <c r="T38" s="2"/>
    </row>
    <row r="39" spans="1:20">
      <c r="A39" s="22">
        <v>41824</v>
      </c>
      <c r="B39" s="20" t="s">
        <v>11</v>
      </c>
      <c r="C39" s="33">
        <f t="shared" si="5"/>
        <v>41824</v>
      </c>
      <c r="D39" s="33"/>
      <c r="E39" s="72"/>
      <c r="F39" s="72"/>
      <c r="G39" s="72"/>
      <c r="H39" s="72"/>
      <c r="I39" s="2"/>
      <c r="J39" s="757"/>
      <c r="K39" s="757"/>
      <c r="L39" s="757"/>
      <c r="M39" s="757"/>
      <c r="N39" s="757"/>
      <c r="O39" s="757"/>
      <c r="P39" s="757"/>
      <c r="Q39" s="70"/>
      <c r="R39" s="2"/>
      <c r="S39" s="2"/>
      <c r="T39" s="2"/>
    </row>
    <row r="40" spans="1:20">
      <c r="A40" s="22">
        <v>41884</v>
      </c>
      <c r="B40" s="20" t="s">
        <v>12</v>
      </c>
      <c r="C40" s="33">
        <f t="shared" si="5"/>
        <v>41884</v>
      </c>
      <c r="D40" s="33"/>
      <c r="E40" s="72"/>
      <c r="F40" s="72"/>
      <c r="G40" s="72"/>
      <c r="H40" s="72"/>
      <c r="I40" s="2"/>
      <c r="J40" s="757"/>
      <c r="K40" s="757"/>
      <c r="L40" s="757"/>
      <c r="M40" s="757"/>
      <c r="N40" s="757"/>
      <c r="O40" s="757"/>
      <c r="P40" s="757"/>
      <c r="Q40" s="70"/>
      <c r="R40" s="2"/>
      <c r="S40" s="2"/>
      <c r="T40" s="2"/>
    </row>
    <row r="41" spans="1:20">
      <c r="A41" s="22">
        <v>41954</v>
      </c>
      <c r="B41" s="20" t="s">
        <v>3</v>
      </c>
      <c r="C41" s="33">
        <f t="shared" si="5"/>
        <v>41954</v>
      </c>
      <c r="D41" s="33"/>
      <c r="E41" s="72"/>
      <c r="F41" s="72"/>
      <c r="G41" s="72"/>
      <c r="H41" s="72"/>
      <c r="I41" s="2"/>
      <c r="J41" s="757"/>
      <c r="K41" s="757"/>
      <c r="L41" s="757"/>
      <c r="M41" s="757"/>
      <c r="N41" s="757"/>
      <c r="O41" s="757"/>
      <c r="P41" s="757"/>
      <c r="Q41" s="70"/>
      <c r="R41" s="2"/>
      <c r="S41" s="2"/>
      <c r="T41" s="2"/>
    </row>
    <row r="42" spans="1:20">
      <c r="A42" s="22">
        <v>41970</v>
      </c>
      <c r="B42" s="20" t="s">
        <v>4</v>
      </c>
      <c r="C42" s="33">
        <f t="shared" si="5"/>
        <v>41970</v>
      </c>
      <c r="D42" s="33"/>
      <c r="E42" s="72"/>
      <c r="F42" s="72"/>
      <c r="G42" s="72"/>
      <c r="H42" s="72"/>
      <c r="I42" s="2"/>
      <c r="J42" s="757"/>
      <c r="K42" s="757"/>
      <c r="L42" s="757"/>
      <c r="M42" s="757"/>
      <c r="N42" s="757"/>
      <c r="O42" s="757"/>
      <c r="P42" s="757"/>
      <c r="Q42" s="70"/>
      <c r="R42" s="2"/>
      <c r="S42" s="2"/>
      <c r="T42" s="2"/>
    </row>
    <row r="43" spans="1:20">
      <c r="A43" s="22">
        <v>41998</v>
      </c>
      <c r="B43" s="20" t="s">
        <v>6</v>
      </c>
      <c r="C43" s="33">
        <f t="shared" si="5"/>
        <v>41998</v>
      </c>
      <c r="D43" s="33"/>
      <c r="E43" s="72"/>
      <c r="F43" s="72"/>
      <c r="G43" s="72"/>
      <c r="H43" s="72"/>
      <c r="I43" s="2"/>
      <c r="J43" s="757"/>
      <c r="K43" s="757"/>
      <c r="L43" s="757"/>
      <c r="M43" s="757"/>
      <c r="N43" s="757"/>
      <c r="O43" s="757"/>
      <c r="P43" s="757"/>
      <c r="Q43" s="70"/>
      <c r="R43" s="2"/>
      <c r="S43" s="2"/>
      <c r="T43" s="2"/>
    </row>
    <row r="44" spans="1:20">
      <c r="A44" s="22">
        <v>42005</v>
      </c>
      <c r="B44" s="20" t="s">
        <v>7</v>
      </c>
      <c r="C44" s="33">
        <f t="shared" si="5"/>
        <v>42005</v>
      </c>
      <c r="D44" s="33"/>
      <c r="E44" s="72"/>
      <c r="F44" s="72"/>
      <c r="G44" s="72"/>
      <c r="H44" s="72"/>
      <c r="I44" s="2"/>
      <c r="J44" s="757"/>
      <c r="K44" s="757"/>
      <c r="L44" s="757"/>
      <c r="M44" s="757"/>
      <c r="N44" s="757"/>
      <c r="O44" s="757"/>
      <c r="P44" s="757"/>
      <c r="Q44" s="70"/>
      <c r="R44" s="2"/>
      <c r="S44" s="2"/>
      <c r="T44" s="2"/>
    </row>
    <row r="45" spans="1:20">
      <c r="A45" s="22">
        <v>42023</v>
      </c>
      <c r="B45" s="20" t="s">
        <v>8</v>
      </c>
      <c r="C45" s="33">
        <f t="shared" si="5"/>
        <v>42023</v>
      </c>
      <c r="D45" s="33"/>
      <c r="E45" s="72"/>
      <c r="F45" s="72"/>
      <c r="G45" s="72"/>
      <c r="H45" s="72"/>
      <c r="I45" s="2"/>
      <c r="J45" s="757"/>
      <c r="K45" s="757"/>
      <c r="L45" s="757"/>
      <c r="M45" s="757"/>
      <c r="N45" s="757"/>
      <c r="O45" s="757"/>
      <c r="P45" s="757"/>
      <c r="Q45" s="70"/>
      <c r="R45" s="2"/>
      <c r="S45" s="2"/>
      <c r="T45" s="2"/>
    </row>
    <row r="46" spans="1:20">
      <c r="A46" s="22">
        <v>42051</v>
      </c>
      <c r="B46" s="20" t="s">
        <v>9</v>
      </c>
      <c r="C46" s="33">
        <f t="shared" si="5"/>
        <v>42051</v>
      </c>
      <c r="D46" s="33"/>
      <c r="E46" s="72"/>
      <c r="F46" s="72"/>
      <c r="G46" s="72"/>
      <c r="H46" s="72"/>
      <c r="I46" s="2"/>
      <c r="J46" s="757"/>
      <c r="K46" s="757"/>
      <c r="L46" s="757"/>
      <c r="M46" s="757"/>
      <c r="N46" s="757"/>
      <c r="O46" s="757"/>
      <c r="P46" s="757"/>
      <c r="Q46" s="70"/>
      <c r="R46" s="2"/>
      <c r="S46" s="2"/>
      <c r="T46" s="2"/>
    </row>
    <row r="47" spans="1:20">
      <c r="A47" s="22">
        <v>42149</v>
      </c>
      <c r="B47" s="20" t="s">
        <v>10</v>
      </c>
      <c r="C47" s="33">
        <f t="shared" si="5"/>
        <v>42149</v>
      </c>
      <c r="D47" s="33"/>
      <c r="E47" s="72"/>
      <c r="F47" s="72"/>
      <c r="G47" s="72"/>
      <c r="H47" s="72"/>
      <c r="I47" s="2"/>
      <c r="J47" s="757"/>
      <c r="K47" s="757"/>
      <c r="L47" s="757"/>
      <c r="M47" s="757"/>
      <c r="N47" s="757"/>
      <c r="O47" s="757"/>
      <c r="P47" s="757"/>
      <c r="Q47" s="70"/>
      <c r="R47" s="2"/>
      <c r="S47" s="2"/>
      <c r="T47" s="2"/>
    </row>
    <row r="48" spans="1:20">
      <c r="A48" s="22">
        <v>42188</v>
      </c>
      <c r="B48" s="20" t="s">
        <v>11</v>
      </c>
      <c r="C48" s="33">
        <f t="shared" si="5"/>
        <v>42188</v>
      </c>
      <c r="D48" s="33"/>
      <c r="E48" s="72"/>
      <c r="F48" s="72"/>
      <c r="G48" s="72"/>
      <c r="H48" s="72"/>
      <c r="I48" s="2"/>
      <c r="J48" s="757"/>
      <c r="K48" s="757"/>
      <c r="L48" s="757"/>
      <c r="M48" s="757"/>
      <c r="N48" s="757"/>
      <c r="O48" s="757"/>
      <c r="P48" s="757"/>
      <c r="Q48" s="70"/>
      <c r="R48" s="2"/>
      <c r="S48" s="2"/>
      <c r="T48" s="2"/>
    </row>
    <row r="49" spans="1:20">
      <c r="A49" s="22">
        <v>42254</v>
      </c>
      <c r="B49" s="20" t="s">
        <v>12</v>
      </c>
      <c r="C49" s="33">
        <f t="shared" si="5"/>
        <v>42254</v>
      </c>
      <c r="D49" s="33"/>
      <c r="E49" s="72"/>
      <c r="F49" s="72"/>
      <c r="G49" s="72"/>
      <c r="H49" s="72"/>
      <c r="I49" s="2"/>
      <c r="J49" s="757"/>
      <c r="K49" s="757"/>
      <c r="L49" s="757"/>
      <c r="M49" s="757"/>
      <c r="N49" s="757"/>
      <c r="O49" s="757"/>
      <c r="P49" s="757"/>
      <c r="Q49" s="70"/>
      <c r="R49" s="2"/>
      <c r="S49" s="2"/>
      <c r="T49" s="2"/>
    </row>
    <row r="50" spans="1:20">
      <c r="A50" s="22">
        <v>42319</v>
      </c>
      <c r="B50" s="20" t="s">
        <v>3</v>
      </c>
      <c r="C50" s="33">
        <f t="shared" si="5"/>
        <v>42319</v>
      </c>
      <c r="D50" s="33"/>
      <c r="E50" s="72"/>
      <c r="F50" s="72"/>
      <c r="G50" s="72"/>
      <c r="H50" s="72"/>
      <c r="I50" s="2"/>
      <c r="J50" s="757"/>
      <c r="K50" s="757"/>
      <c r="L50" s="757"/>
      <c r="M50" s="757"/>
      <c r="N50" s="757"/>
      <c r="O50" s="757"/>
      <c r="P50" s="757"/>
      <c r="Q50" s="70"/>
      <c r="R50" s="2"/>
      <c r="S50" s="2"/>
      <c r="T50" s="2"/>
    </row>
    <row r="51" spans="1:20">
      <c r="A51" s="22">
        <v>42334</v>
      </c>
      <c r="B51" s="20" t="s">
        <v>4</v>
      </c>
      <c r="C51" s="33">
        <f t="shared" si="5"/>
        <v>42334</v>
      </c>
      <c r="D51" s="33"/>
      <c r="E51" s="72"/>
      <c r="F51" s="72"/>
      <c r="G51" s="72"/>
      <c r="H51" s="72"/>
      <c r="I51" s="2"/>
      <c r="J51" s="757"/>
      <c r="K51" s="757"/>
      <c r="L51" s="757"/>
      <c r="M51" s="757"/>
      <c r="N51" s="757"/>
      <c r="O51" s="757"/>
      <c r="P51" s="757"/>
      <c r="Q51" s="70"/>
      <c r="R51" s="2"/>
      <c r="S51" s="2"/>
      <c r="T51" s="2"/>
    </row>
    <row r="52" spans="1:20">
      <c r="A52" s="22">
        <v>42363</v>
      </c>
      <c r="B52" s="20" t="s">
        <v>6</v>
      </c>
      <c r="C52" s="33">
        <f t="shared" si="5"/>
        <v>42363</v>
      </c>
      <c r="D52" s="33"/>
      <c r="E52" s="72"/>
      <c r="F52" s="72"/>
      <c r="G52" s="72"/>
      <c r="H52" s="72"/>
      <c r="I52" s="2"/>
      <c r="J52" s="757"/>
      <c r="K52" s="757"/>
      <c r="L52" s="757"/>
      <c r="M52" s="757"/>
      <c r="N52" s="757"/>
      <c r="O52" s="757"/>
      <c r="P52" s="757"/>
      <c r="Q52" s="70"/>
      <c r="R52" s="2"/>
      <c r="S52" s="2"/>
      <c r="T52" s="2"/>
    </row>
    <row r="53" spans="1:20">
      <c r="A53" s="22">
        <v>42370</v>
      </c>
      <c r="B53" s="20" t="s">
        <v>7</v>
      </c>
      <c r="C53" s="33">
        <f t="shared" ref="C53:C61" si="6">A53</f>
        <v>42370</v>
      </c>
      <c r="D53" s="33"/>
      <c r="E53" s="72"/>
      <c r="F53" s="72"/>
      <c r="G53" s="72"/>
      <c r="H53" s="72"/>
      <c r="I53" s="2"/>
      <c r="J53" s="757"/>
      <c r="K53" s="757"/>
      <c r="L53" s="757"/>
      <c r="M53" s="757"/>
      <c r="N53" s="757"/>
      <c r="O53" s="757"/>
      <c r="P53" s="757"/>
      <c r="Q53" s="70"/>
      <c r="R53" s="2"/>
      <c r="S53" s="2"/>
      <c r="T53" s="2"/>
    </row>
    <row r="54" spans="1:20">
      <c r="A54" s="22">
        <v>42387</v>
      </c>
      <c r="B54" s="20" t="s">
        <v>8</v>
      </c>
      <c r="C54" s="33">
        <f t="shared" si="6"/>
        <v>42387</v>
      </c>
      <c r="D54" s="33"/>
      <c r="E54" s="72"/>
      <c r="F54" s="72"/>
      <c r="G54" s="72"/>
      <c r="H54" s="72"/>
      <c r="I54" s="2"/>
      <c r="J54" s="757"/>
      <c r="K54" s="757"/>
      <c r="L54" s="757"/>
      <c r="M54" s="757"/>
      <c r="N54" s="757"/>
      <c r="O54" s="757"/>
      <c r="P54" s="757"/>
      <c r="Q54" s="70"/>
      <c r="R54" s="2"/>
      <c r="S54" s="2"/>
      <c r="T54" s="2"/>
    </row>
    <row r="55" spans="1:20">
      <c r="A55" s="22">
        <v>42415</v>
      </c>
      <c r="B55" s="20" t="s">
        <v>9</v>
      </c>
      <c r="C55" s="33">
        <f t="shared" si="6"/>
        <v>42415</v>
      </c>
      <c r="D55" s="33"/>
      <c r="E55" s="72"/>
      <c r="F55" s="72"/>
      <c r="G55" s="72"/>
      <c r="H55" s="72"/>
      <c r="I55" s="2"/>
      <c r="J55" s="757"/>
      <c r="K55" s="757"/>
      <c r="L55" s="757"/>
      <c r="M55" s="757"/>
      <c r="N55" s="757"/>
      <c r="O55" s="757"/>
      <c r="P55" s="757"/>
      <c r="Q55" s="70"/>
      <c r="R55" s="2"/>
      <c r="S55" s="2"/>
      <c r="T55" s="2"/>
    </row>
    <row r="56" spans="1:20">
      <c r="A56" s="22">
        <v>42520</v>
      </c>
      <c r="B56" s="20" t="s">
        <v>10</v>
      </c>
      <c r="C56" s="33">
        <f t="shared" si="6"/>
        <v>42520</v>
      </c>
      <c r="D56" s="33"/>
      <c r="E56" s="72"/>
      <c r="F56" s="72"/>
      <c r="G56" s="72"/>
      <c r="H56" s="72"/>
      <c r="I56" s="2"/>
      <c r="J56" s="757"/>
      <c r="K56" s="757"/>
      <c r="L56" s="757"/>
      <c r="M56" s="757"/>
      <c r="N56" s="757"/>
      <c r="O56" s="757"/>
      <c r="P56" s="757"/>
      <c r="Q56" s="70"/>
      <c r="R56" s="2"/>
      <c r="S56" s="2"/>
      <c r="T56" s="2"/>
    </row>
    <row r="57" spans="1:20">
      <c r="A57" s="22">
        <v>42555</v>
      </c>
      <c r="B57" s="20" t="s">
        <v>11</v>
      </c>
      <c r="C57" s="33">
        <f t="shared" si="6"/>
        <v>42555</v>
      </c>
      <c r="D57" s="33"/>
      <c r="E57" s="72"/>
      <c r="F57" s="72"/>
      <c r="G57" s="72"/>
      <c r="H57" s="72"/>
      <c r="I57" s="2"/>
      <c r="J57" s="757"/>
      <c r="K57" s="757"/>
      <c r="L57" s="757"/>
      <c r="M57" s="757"/>
      <c r="N57" s="757"/>
      <c r="O57" s="757"/>
      <c r="P57" s="757"/>
      <c r="Q57" s="70"/>
      <c r="R57" s="2"/>
      <c r="S57" s="2"/>
      <c r="T57" s="2"/>
    </row>
    <row r="58" spans="1:20">
      <c r="A58" s="22">
        <v>42618</v>
      </c>
      <c r="B58" s="20" t="s">
        <v>12</v>
      </c>
      <c r="C58" s="33">
        <f t="shared" si="6"/>
        <v>42618</v>
      </c>
      <c r="D58" s="33"/>
      <c r="E58" s="72"/>
      <c r="F58" s="72"/>
      <c r="G58" s="72"/>
      <c r="H58" s="72"/>
      <c r="I58" s="2"/>
      <c r="J58" s="757"/>
      <c r="K58" s="757"/>
      <c r="L58" s="757"/>
      <c r="M58" s="757"/>
      <c r="N58" s="757"/>
      <c r="O58" s="757"/>
      <c r="P58" s="757"/>
      <c r="Q58" s="70"/>
      <c r="R58" s="2"/>
      <c r="S58" s="2"/>
      <c r="T58" s="2"/>
    </row>
    <row r="59" spans="1:20">
      <c r="A59" s="22">
        <v>42685</v>
      </c>
      <c r="B59" s="20" t="s">
        <v>3</v>
      </c>
      <c r="C59" s="33">
        <f t="shared" si="6"/>
        <v>42685</v>
      </c>
      <c r="D59" s="33"/>
      <c r="E59" s="72"/>
      <c r="F59" s="72"/>
      <c r="G59" s="72"/>
      <c r="H59" s="72"/>
      <c r="I59" s="2"/>
      <c r="J59" s="757"/>
      <c r="K59" s="757"/>
      <c r="L59" s="757"/>
      <c r="M59" s="757"/>
      <c r="N59" s="757"/>
      <c r="O59" s="757"/>
      <c r="P59" s="757"/>
      <c r="Q59" s="70"/>
      <c r="R59" s="2"/>
      <c r="S59" s="2"/>
      <c r="T59" s="2"/>
    </row>
    <row r="60" spans="1:20">
      <c r="A60" s="22">
        <v>42698</v>
      </c>
      <c r="B60" s="20" t="s">
        <v>4</v>
      </c>
      <c r="C60" s="33">
        <f t="shared" si="6"/>
        <v>42698</v>
      </c>
      <c r="D60" s="33"/>
      <c r="E60" s="72"/>
      <c r="F60" s="72"/>
      <c r="G60" s="72"/>
      <c r="H60" s="72"/>
      <c r="I60" s="2"/>
      <c r="J60" s="757"/>
      <c r="K60" s="757"/>
      <c r="L60" s="757"/>
      <c r="M60" s="757"/>
      <c r="N60" s="757"/>
      <c r="O60" s="757"/>
      <c r="P60" s="757"/>
      <c r="Q60" s="70"/>
      <c r="R60" s="2"/>
      <c r="S60" s="2"/>
      <c r="T60" s="2"/>
    </row>
    <row r="61" spans="1:20">
      <c r="A61" s="22">
        <v>42730</v>
      </c>
      <c r="B61" s="20" t="s">
        <v>6</v>
      </c>
      <c r="C61" s="33">
        <f t="shared" si="6"/>
        <v>42730</v>
      </c>
      <c r="D61" s="33"/>
      <c r="E61" s="72"/>
      <c r="F61" s="72"/>
      <c r="G61" s="72"/>
      <c r="H61" s="72"/>
      <c r="I61" s="2"/>
      <c r="J61" s="757"/>
      <c r="K61" s="757"/>
      <c r="L61" s="757"/>
      <c r="M61" s="757"/>
      <c r="N61" s="757"/>
      <c r="O61" s="757"/>
      <c r="P61" s="757"/>
      <c r="Q61" s="70"/>
      <c r="R61" s="2"/>
      <c r="S61" s="2"/>
      <c r="T61" s="2"/>
    </row>
    <row r="62" spans="1:20">
      <c r="A62" s="22">
        <v>42737</v>
      </c>
      <c r="B62" s="20" t="s">
        <v>7</v>
      </c>
      <c r="C62" s="33">
        <f t="shared" ref="C62:C70" si="7">A62</f>
        <v>42737</v>
      </c>
      <c r="D62" s="33"/>
      <c r="E62" s="72"/>
      <c r="F62" s="72"/>
      <c r="G62" s="72"/>
      <c r="H62" s="72"/>
      <c r="I62" s="2"/>
      <c r="J62" s="757"/>
      <c r="K62" s="757"/>
      <c r="L62" s="757"/>
      <c r="M62" s="757"/>
      <c r="N62" s="757"/>
      <c r="O62" s="757"/>
      <c r="P62" s="757"/>
      <c r="Q62" s="70"/>
      <c r="R62" s="2"/>
      <c r="S62" s="2"/>
      <c r="T62" s="2"/>
    </row>
    <row r="63" spans="1:20">
      <c r="A63" s="22">
        <v>42751</v>
      </c>
      <c r="B63" s="20" t="s">
        <v>8</v>
      </c>
      <c r="C63" s="33">
        <f t="shared" si="7"/>
        <v>42751</v>
      </c>
      <c r="D63" s="33"/>
      <c r="E63" s="72"/>
      <c r="F63" s="72"/>
      <c r="G63" s="72"/>
      <c r="H63" s="72"/>
      <c r="I63" s="2"/>
      <c r="J63" s="757"/>
      <c r="K63" s="757"/>
      <c r="L63" s="757"/>
      <c r="M63" s="757"/>
      <c r="N63" s="757"/>
      <c r="O63" s="757"/>
      <c r="P63" s="757"/>
      <c r="Q63" s="70"/>
      <c r="R63" s="2"/>
      <c r="S63" s="2"/>
      <c r="T63" s="2"/>
    </row>
    <row r="64" spans="1:20">
      <c r="A64" s="22">
        <v>42786</v>
      </c>
      <c r="B64" s="20" t="s">
        <v>9</v>
      </c>
      <c r="C64" s="33">
        <f t="shared" si="7"/>
        <v>42786</v>
      </c>
      <c r="D64" s="33"/>
      <c r="E64" s="72"/>
      <c r="F64" s="72"/>
      <c r="G64" s="72"/>
      <c r="H64" s="72"/>
      <c r="I64" s="2"/>
      <c r="J64" s="757"/>
      <c r="K64" s="757"/>
      <c r="L64" s="757"/>
      <c r="M64" s="757"/>
      <c r="N64" s="757"/>
      <c r="O64" s="757"/>
      <c r="P64" s="757"/>
      <c r="Q64" s="70"/>
      <c r="R64" s="2"/>
      <c r="S64" s="2"/>
      <c r="T64" s="2"/>
    </row>
    <row r="65" spans="1:20">
      <c r="A65" s="22">
        <v>42884</v>
      </c>
      <c r="B65" s="20" t="s">
        <v>10</v>
      </c>
      <c r="C65" s="33">
        <f t="shared" si="7"/>
        <v>42884</v>
      </c>
      <c r="D65" s="33"/>
      <c r="E65" s="72"/>
      <c r="F65" s="72"/>
      <c r="G65" s="72"/>
      <c r="H65" s="72"/>
      <c r="I65" s="2"/>
      <c r="J65" s="757"/>
      <c r="K65" s="757"/>
      <c r="L65" s="757"/>
      <c r="M65" s="757"/>
      <c r="N65" s="757"/>
      <c r="O65" s="757"/>
      <c r="P65" s="757"/>
      <c r="Q65" s="70"/>
      <c r="R65" s="2"/>
      <c r="S65" s="2"/>
      <c r="T65" s="2"/>
    </row>
    <row r="66" spans="1:20">
      <c r="A66" s="22">
        <v>42920</v>
      </c>
      <c r="B66" s="20" t="s">
        <v>11</v>
      </c>
      <c r="C66" s="33">
        <f t="shared" si="7"/>
        <v>42920</v>
      </c>
      <c r="D66" s="33"/>
      <c r="E66" s="72"/>
      <c r="F66" s="72"/>
      <c r="G66" s="72"/>
      <c r="H66" s="72"/>
      <c r="I66" s="2"/>
      <c r="J66" s="757"/>
      <c r="K66" s="757"/>
      <c r="L66" s="757"/>
      <c r="M66" s="757"/>
      <c r="N66" s="757"/>
      <c r="O66" s="757"/>
      <c r="P66" s="757"/>
      <c r="Q66" s="70"/>
      <c r="R66" s="2"/>
      <c r="S66" s="2"/>
      <c r="T66" s="2"/>
    </row>
    <row r="67" spans="1:20">
      <c r="A67" s="22">
        <v>42982</v>
      </c>
      <c r="B67" s="20" t="s">
        <v>12</v>
      </c>
      <c r="C67" s="33">
        <f t="shared" si="7"/>
        <v>42982</v>
      </c>
      <c r="D67" s="33"/>
      <c r="E67" s="72"/>
      <c r="F67" s="72"/>
      <c r="G67" s="72"/>
      <c r="H67" s="72"/>
      <c r="I67" s="2"/>
      <c r="J67" s="757"/>
      <c r="K67" s="757"/>
      <c r="L67" s="757"/>
      <c r="M67" s="757"/>
      <c r="N67" s="757"/>
      <c r="O67" s="757"/>
      <c r="P67" s="757"/>
      <c r="Q67" s="70"/>
      <c r="R67" s="2"/>
      <c r="S67" s="2"/>
      <c r="T67" s="2"/>
    </row>
    <row r="68" spans="1:20">
      <c r="A68" s="22">
        <v>43049</v>
      </c>
      <c r="B68" s="20" t="s">
        <v>3</v>
      </c>
      <c r="C68" s="33">
        <f t="shared" si="7"/>
        <v>43049</v>
      </c>
      <c r="D68" s="33"/>
      <c r="E68" s="72"/>
      <c r="F68" s="72"/>
      <c r="G68" s="72"/>
      <c r="H68" s="72"/>
      <c r="I68" s="2"/>
      <c r="J68" s="757"/>
      <c r="K68" s="757"/>
      <c r="L68" s="757"/>
      <c r="M68" s="757"/>
      <c r="N68" s="757"/>
      <c r="O68" s="757"/>
      <c r="P68" s="757"/>
      <c r="Q68" s="70"/>
      <c r="R68" s="2"/>
      <c r="S68" s="2"/>
      <c r="T68" s="2"/>
    </row>
    <row r="69" spans="1:20">
      <c r="A69" s="22">
        <v>43062</v>
      </c>
      <c r="B69" s="20" t="s">
        <v>4</v>
      </c>
      <c r="C69" s="33">
        <f t="shared" si="7"/>
        <v>43062</v>
      </c>
      <c r="D69" s="33"/>
      <c r="E69" s="72"/>
      <c r="F69" s="72"/>
      <c r="G69" s="72"/>
      <c r="H69" s="72"/>
      <c r="I69" s="2"/>
      <c r="J69" s="757"/>
      <c r="K69" s="757"/>
      <c r="L69" s="757"/>
      <c r="M69" s="757"/>
      <c r="N69" s="757"/>
      <c r="O69" s="757"/>
      <c r="P69" s="757"/>
      <c r="Q69" s="70"/>
      <c r="R69" s="2"/>
      <c r="S69" s="2"/>
      <c r="T69" s="2"/>
    </row>
    <row r="70" spans="1:20">
      <c r="A70" s="22">
        <v>43094</v>
      </c>
      <c r="B70" s="20" t="s">
        <v>6</v>
      </c>
      <c r="C70" s="33">
        <f t="shared" si="7"/>
        <v>43094</v>
      </c>
      <c r="D70" s="33"/>
      <c r="E70" s="72"/>
      <c r="F70" s="72"/>
      <c r="G70" s="72"/>
      <c r="H70" s="72"/>
      <c r="I70" s="2"/>
      <c r="J70" s="757"/>
      <c r="K70" s="757"/>
      <c r="L70" s="757"/>
      <c r="M70" s="757"/>
      <c r="N70" s="757"/>
      <c r="O70" s="757"/>
      <c r="P70" s="757"/>
      <c r="Q70" s="70"/>
      <c r="R70" s="2"/>
      <c r="S70" s="2"/>
      <c r="T70" s="2"/>
    </row>
    <row r="71" spans="1:20">
      <c r="A71" s="22">
        <v>43101</v>
      </c>
      <c r="B71" s="20" t="s">
        <v>7</v>
      </c>
      <c r="C71" s="33">
        <f t="shared" si="5"/>
        <v>43101</v>
      </c>
      <c r="D71" s="33"/>
      <c r="E71" s="72"/>
      <c r="F71" s="72"/>
      <c r="G71" s="72"/>
      <c r="H71" s="72"/>
      <c r="I71" s="2"/>
      <c r="J71" s="757"/>
      <c r="K71" s="757"/>
      <c r="L71" s="757"/>
      <c r="M71" s="757"/>
      <c r="N71" s="757"/>
      <c r="O71" s="757"/>
      <c r="P71" s="757"/>
      <c r="Q71" s="70"/>
      <c r="R71" s="2"/>
      <c r="S71" s="2"/>
      <c r="T71" s="2"/>
    </row>
    <row r="72" spans="1:20">
      <c r="A72" s="18" t="s">
        <v>25</v>
      </c>
      <c r="B72" s="19"/>
      <c r="C72" s="7"/>
      <c r="D72" s="7"/>
      <c r="E72" s="73"/>
      <c r="F72" s="73"/>
      <c r="G72" s="73"/>
      <c r="H72" s="73"/>
      <c r="I72" s="2"/>
      <c r="J72" s="757"/>
      <c r="K72" s="757"/>
      <c r="L72" s="757"/>
      <c r="M72" s="757"/>
      <c r="N72" s="757"/>
      <c r="O72" s="757"/>
      <c r="P72" s="757"/>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election activeCell="T9" sqref="T9"/>
    </sheetView>
  </sheetViews>
  <sheetFormatPr defaultRowHeight="14.25" outlineLevelRow="2" outlineLevelCol="1"/>
  <cols>
    <col min="1" max="1" width="1.5" customWidth="1"/>
    <col min="2" max="2" width="43.625" customWidth="1"/>
    <col min="3" max="3" width="2.5" style="711" customWidth="1"/>
    <col min="4" max="4" width="10.5" style="46" customWidth="1"/>
    <col min="5" max="6" width="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93" t="s">
        <v>300</v>
      </c>
      <c r="AAF1" s="793"/>
      <c r="AAG1" s="793"/>
      <c r="AAH1" s="793"/>
      <c r="AAI1" s="793"/>
      <c r="AAJ1" s="793"/>
      <c r="AAK1" s="793"/>
      <c r="AAL1" s="331"/>
      <c r="AAM1" s="112"/>
      <c r="AAN1"/>
      <c r="AAT1" s="23"/>
      <c r="AAU1" s="44"/>
    </row>
    <row r="2" spans="1:745" ht="17.25" customHeight="1">
      <c r="A2" s="772"/>
      <c r="B2" s="777" t="s">
        <v>124</v>
      </c>
      <c r="C2" s="805" t="s">
        <v>393</v>
      </c>
      <c r="D2" s="805"/>
      <c r="E2" s="805"/>
      <c r="F2" s="805"/>
      <c r="G2" s="805"/>
      <c r="H2" s="805"/>
      <c r="I2" s="588"/>
      <c r="J2" s="626" t="s">
        <v>313</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93"/>
      <c r="AAF2" s="793"/>
      <c r="AAG2" s="793"/>
      <c r="AAH2" s="793"/>
      <c r="AAI2" s="793"/>
      <c r="AAJ2" s="793"/>
      <c r="AAK2" s="793"/>
      <c r="AAL2" s="332">
        <f>ROW(S.LastCellSchedule)</f>
        <v>470</v>
      </c>
      <c r="AAM2" s="112"/>
      <c r="AAN2"/>
      <c r="AAO2" s="803" t="s">
        <v>299</v>
      </c>
      <c r="AAP2" s="803"/>
      <c r="AAQ2" s="803"/>
      <c r="AAR2" s="803"/>
      <c r="AAS2" s="803"/>
      <c r="AAT2" s="803"/>
      <c r="AAU2" s="44"/>
    </row>
    <row r="3" spans="1:745" ht="18" customHeight="1">
      <c r="A3" s="772"/>
      <c r="B3" s="777"/>
      <c r="C3" s="805"/>
      <c r="D3" s="805"/>
      <c r="E3" s="805"/>
      <c r="F3" s="805"/>
      <c r="G3" s="805"/>
      <c r="H3" s="805"/>
      <c r="I3" s="588"/>
      <c r="J3" s="676">
        <v>0</v>
      </c>
      <c r="K3" s="35"/>
      <c r="N3" s="53"/>
      <c r="O3" s="760" t="s">
        <v>67</v>
      </c>
      <c r="P3" s="761"/>
      <c r="Q3" s="53"/>
      <c r="R3" s="762" t="s">
        <v>66</v>
      </c>
      <c r="S3" s="763"/>
      <c r="T3" s="589"/>
      <c r="U3" s="758" t="s">
        <v>65</v>
      </c>
      <c r="V3" s="759"/>
      <c r="W3" s="589"/>
      <c r="X3" s="589"/>
      <c r="AM3" s="760" t="s">
        <v>67</v>
      </c>
      <c r="AN3" s="761"/>
      <c r="AO3" s="53"/>
      <c r="AP3" s="762" t="s">
        <v>66</v>
      </c>
      <c r="AQ3" s="763"/>
      <c r="AR3" s="53"/>
      <c r="AS3" s="758" t="s">
        <v>65</v>
      </c>
      <c r="AT3" s="759"/>
      <c r="BO3" s="760" t="s">
        <v>67</v>
      </c>
      <c r="BP3" s="761"/>
      <c r="BQ3" s="53"/>
      <c r="BR3" s="762" t="s">
        <v>66</v>
      </c>
      <c r="BS3" s="763"/>
      <c r="BT3" s="53"/>
      <c r="BU3" s="758" t="s">
        <v>65</v>
      </c>
      <c r="BV3" s="759"/>
      <c r="CP3" s="760" t="s">
        <v>67</v>
      </c>
      <c r="CQ3" s="761"/>
      <c r="CR3" s="53"/>
      <c r="CS3" s="762" t="s">
        <v>66</v>
      </c>
      <c r="CT3" s="763"/>
      <c r="CU3" s="53"/>
      <c r="CV3" s="758" t="s">
        <v>65</v>
      </c>
      <c r="CW3" s="759"/>
      <c r="DQ3" s="760" t="s">
        <v>67</v>
      </c>
      <c r="DR3" s="761"/>
      <c r="DS3" s="53"/>
      <c r="DT3" s="762" t="s">
        <v>66</v>
      </c>
      <c r="DU3" s="763"/>
      <c r="DV3" s="53"/>
      <c r="DW3" s="758" t="s">
        <v>65</v>
      </c>
      <c r="DX3" s="759"/>
      <c r="ER3" s="760" t="s">
        <v>67</v>
      </c>
      <c r="ES3" s="761"/>
      <c r="ET3" s="53"/>
      <c r="EU3" s="762" t="s">
        <v>66</v>
      </c>
      <c r="EV3" s="763"/>
      <c r="EW3" s="53"/>
      <c r="EX3" s="758" t="s">
        <v>65</v>
      </c>
      <c r="EY3" s="759"/>
      <c r="FS3" s="760" t="s">
        <v>67</v>
      </c>
      <c r="FT3" s="761"/>
      <c r="FU3" s="53"/>
      <c r="FV3" s="762" t="s">
        <v>66</v>
      </c>
      <c r="FW3" s="763"/>
      <c r="FX3" s="53"/>
      <c r="FY3" s="758" t="s">
        <v>65</v>
      </c>
      <c r="FZ3" s="759"/>
      <c r="GT3" s="760" t="s">
        <v>67</v>
      </c>
      <c r="GU3" s="761"/>
      <c r="GV3" s="53"/>
      <c r="GW3" s="762" t="s">
        <v>66</v>
      </c>
      <c r="GX3" s="763"/>
      <c r="GY3" s="53"/>
      <c r="GZ3" s="758" t="s">
        <v>65</v>
      </c>
      <c r="HA3" s="759"/>
      <c r="HU3" s="760" t="s">
        <v>67</v>
      </c>
      <c r="HV3" s="761"/>
      <c r="HW3" s="53"/>
      <c r="HX3" s="762" t="s">
        <v>66</v>
      </c>
      <c r="HY3" s="763"/>
      <c r="HZ3" s="53"/>
      <c r="IA3" s="758" t="s">
        <v>65</v>
      </c>
      <c r="IB3" s="759"/>
      <c r="IW3" s="760" t="s">
        <v>67</v>
      </c>
      <c r="IX3" s="761"/>
      <c r="IY3" s="53"/>
      <c r="IZ3" s="762" t="s">
        <v>66</v>
      </c>
      <c r="JA3" s="763"/>
      <c r="JB3" s="53"/>
      <c r="JC3" s="758" t="s">
        <v>65</v>
      </c>
      <c r="JD3" s="759"/>
      <c r="JY3" s="760" t="s">
        <v>67</v>
      </c>
      <c r="JZ3" s="761"/>
      <c r="KA3" s="53"/>
      <c r="KB3" s="762" t="s">
        <v>66</v>
      </c>
      <c r="KC3" s="763"/>
      <c r="KD3" s="53"/>
      <c r="KE3" s="758" t="s">
        <v>65</v>
      </c>
      <c r="KF3" s="759"/>
      <c r="LA3" s="760" t="s">
        <v>67</v>
      </c>
      <c r="LB3" s="761"/>
      <c r="LC3" s="53"/>
      <c r="LD3" s="762" t="s">
        <v>66</v>
      </c>
      <c r="LE3" s="763"/>
      <c r="LF3" s="53"/>
      <c r="LG3" s="758" t="s">
        <v>65</v>
      </c>
      <c r="LH3" s="759"/>
      <c r="MB3" s="760" t="s">
        <v>67</v>
      </c>
      <c r="MC3" s="761"/>
      <c r="MD3" s="53"/>
      <c r="ME3" s="762" t="s">
        <v>66</v>
      </c>
      <c r="MF3" s="763"/>
      <c r="MG3" s="53"/>
      <c r="MH3" s="758" t="s">
        <v>65</v>
      </c>
      <c r="MI3" s="759"/>
      <c r="ND3" s="760" t="s">
        <v>67</v>
      </c>
      <c r="NE3" s="761"/>
      <c r="NF3" s="53"/>
      <c r="NG3" s="762" t="s">
        <v>66</v>
      </c>
      <c r="NH3" s="763"/>
      <c r="NI3" s="53"/>
      <c r="NJ3" s="758" t="s">
        <v>65</v>
      </c>
      <c r="NK3" s="759"/>
      <c r="OE3" s="760" t="s">
        <v>67</v>
      </c>
      <c r="OF3" s="761"/>
      <c r="OG3" s="53"/>
      <c r="OH3" s="762" t="s">
        <v>66</v>
      </c>
      <c r="OI3" s="763"/>
      <c r="OJ3" s="53"/>
      <c r="OK3" s="758" t="s">
        <v>65</v>
      </c>
      <c r="OL3" s="759"/>
      <c r="PG3" s="760" t="s">
        <v>67</v>
      </c>
      <c r="PH3" s="761"/>
      <c r="PI3" s="53"/>
      <c r="PJ3" s="762" t="s">
        <v>66</v>
      </c>
      <c r="PK3" s="763"/>
      <c r="PL3" s="53"/>
      <c r="PM3" s="758" t="s">
        <v>65</v>
      </c>
      <c r="PN3" s="759"/>
      <c r="QH3" s="760" t="s">
        <v>67</v>
      </c>
      <c r="QI3" s="761"/>
      <c r="QJ3" s="53"/>
      <c r="QK3" s="762" t="s">
        <v>66</v>
      </c>
      <c r="QL3" s="763"/>
      <c r="QM3" s="53"/>
      <c r="QN3" s="758" t="s">
        <v>65</v>
      </c>
      <c r="QO3" s="759"/>
      <c r="RI3" s="760" t="s">
        <v>67</v>
      </c>
      <c r="RJ3" s="761"/>
      <c r="RK3" s="53"/>
      <c r="RL3" s="762" t="s">
        <v>66</v>
      </c>
      <c r="RM3" s="763"/>
      <c r="RN3" s="53"/>
      <c r="RO3" s="758" t="s">
        <v>65</v>
      </c>
      <c r="RP3" s="759"/>
      <c r="SK3" s="760" t="s">
        <v>67</v>
      </c>
      <c r="SL3" s="761"/>
      <c r="SM3" s="53"/>
      <c r="SN3" s="762" t="s">
        <v>66</v>
      </c>
      <c r="SO3" s="763"/>
      <c r="SP3" s="53"/>
      <c r="SQ3" s="758" t="s">
        <v>65</v>
      </c>
      <c r="SR3" s="759"/>
      <c r="TM3" s="760" t="s">
        <v>67</v>
      </c>
      <c r="TN3" s="761"/>
      <c r="TO3" s="53"/>
      <c r="TP3" s="762" t="s">
        <v>66</v>
      </c>
      <c r="TQ3" s="763"/>
      <c r="TR3" s="53"/>
      <c r="TS3" s="758" t="s">
        <v>65</v>
      </c>
      <c r="TT3" s="759"/>
      <c r="UP3" s="760" t="s">
        <v>67</v>
      </c>
      <c r="UQ3" s="761"/>
      <c r="UR3" s="53"/>
      <c r="US3" s="762" t="s">
        <v>66</v>
      </c>
      <c r="UT3" s="763"/>
      <c r="UU3" s="53"/>
      <c r="UV3" s="758" t="s">
        <v>65</v>
      </c>
      <c r="UW3" s="759"/>
      <c r="VQ3" s="760" t="s">
        <v>67</v>
      </c>
      <c r="VR3" s="761"/>
      <c r="VS3" s="53"/>
      <c r="VT3" s="762" t="s">
        <v>66</v>
      </c>
      <c r="VU3" s="763"/>
      <c r="VV3" s="53"/>
      <c r="VW3" s="758" t="s">
        <v>65</v>
      </c>
      <c r="VX3" s="759"/>
      <c r="WR3" s="760" t="s">
        <v>67</v>
      </c>
      <c r="WS3" s="761"/>
      <c r="WT3" s="53"/>
      <c r="WU3" s="762" t="s">
        <v>66</v>
      </c>
      <c r="WV3" s="763"/>
      <c r="WW3" s="53"/>
      <c r="WX3" s="758" t="s">
        <v>65</v>
      </c>
      <c r="WY3" s="759"/>
      <c r="XT3" s="760" t="s">
        <v>67</v>
      </c>
      <c r="XU3" s="761"/>
      <c r="XV3" s="53"/>
      <c r="XW3" s="762" t="s">
        <v>66</v>
      </c>
      <c r="XX3" s="763"/>
      <c r="XY3" s="53"/>
      <c r="XZ3" s="758" t="s">
        <v>65</v>
      </c>
      <c r="YA3" s="759"/>
      <c r="YU3" s="760" t="s">
        <v>67</v>
      </c>
      <c r="YV3" s="761"/>
      <c r="YW3" s="53"/>
      <c r="YX3" s="762" t="s">
        <v>66</v>
      </c>
      <c r="YY3" s="763"/>
      <c r="YZ3" s="53"/>
      <c r="ZA3" s="758" t="s">
        <v>65</v>
      </c>
      <c r="ZB3" s="759"/>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7" t="s">
        <v>0</v>
      </c>
      <c r="D4" s="516"/>
      <c r="E4" s="776" t="s">
        <v>2</v>
      </c>
      <c r="F4" s="776"/>
      <c r="G4" s="784" t="str">
        <f ca="1">"Today "&amp;TEXT(TODAY(),"mm/dd/yy")</f>
        <v>Today 05/29/13</v>
      </c>
      <c r="H4" s="784"/>
      <c r="I4" s="598"/>
      <c r="J4" s="729">
        <f ca="1">J5</f>
        <v>41423</v>
      </c>
      <c r="K4" s="729" t="str">
        <f ca="1">IF(WEEKDAY(K$6)=2,K6,"")</f>
        <v/>
      </c>
      <c r="L4" s="729" t="str">
        <f t="shared" ref="L4:BW4" ca="1" si="0">IF(WEEKDAY(L$6)=2,L6,"")</f>
        <v/>
      </c>
      <c r="M4" s="729" t="str">
        <f t="shared" ca="1" si="0"/>
        <v/>
      </c>
      <c r="N4" s="729" t="str">
        <f t="shared" ca="1" si="0"/>
        <v/>
      </c>
      <c r="O4" s="729">
        <f t="shared" ca="1" si="0"/>
        <v>41428</v>
      </c>
      <c r="P4" s="729" t="str">
        <f t="shared" ca="1" si="0"/>
        <v/>
      </c>
      <c r="Q4" s="729" t="str">
        <f t="shared" ca="1" si="0"/>
        <v/>
      </c>
      <c r="R4" s="729" t="str">
        <f t="shared" ca="1" si="0"/>
        <v/>
      </c>
      <c r="S4" s="729" t="str">
        <f t="shared" ca="1" si="0"/>
        <v/>
      </c>
      <c r="T4" s="729" t="str">
        <f t="shared" ca="1" si="0"/>
        <v/>
      </c>
      <c r="U4" s="729" t="str">
        <f t="shared" ca="1" si="0"/>
        <v/>
      </c>
      <c r="V4" s="729">
        <f t="shared" ca="1" si="0"/>
        <v>41435</v>
      </c>
      <c r="W4" s="729" t="str">
        <f t="shared" ca="1" si="0"/>
        <v/>
      </c>
      <c r="X4" s="729" t="str">
        <f t="shared" ca="1" si="0"/>
        <v/>
      </c>
      <c r="Y4" s="729" t="str">
        <f t="shared" ca="1" si="0"/>
        <v/>
      </c>
      <c r="Z4" s="729" t="str">
        <f t="shared" ca="1" si="0"/>
        <v/>
      </c>
      <c r="AA4" s="729" t="str">
        <f t="shared" ca="1" si="0"/>
        <v/>
      </c>
      <c r="AB4" s="729" t="str">
        <f t="shared" ca="1" si="0"/>
        <v/>
      </c>
      <c r="AC4" s="729">
        <f t="shared" ca="1" si="0"/>
        <v>41442</v>
      </c>
      <c r="AD4" s="729" t="str">
        <f t="shared" ca="1" si="0"/>
        <v/>
      </c>
      <c r="AE4" s="729" t="str">
        <f t="shared" ca="1" si="0"/>
        <v/>
      </c>
      <c r="AF4" s="729" t="str">
        <f t="shared" ca="1" si="0"/>
        <v/>
      </c>
      <c r="AG4" s="729" t="str">
        <f t="shared" ca="1" si="0"/>
        <v/>
      </c>
      <c r="AH4" s="729" t="str">
        <f t="shared" ca="1" si="0"/>
        <v/>
      </c>
      <c r="AI4" s="729" t="str">
        <f t="shared" ca="1" si="0"/>
        <v/>
      </c>
      <c r="AJ4" s="729">
        <f t="shared" ca="1" si="0"/>
        <v>41449</v>
      </c>
      <c r="AK4" s="729" t="str">
        <f t="shared" ca="1" si="0"/>
        <v/>
      </c>
      <c r="AL4" s="729" t="str">
        <f t="shared" ca="1" si="0"/>
        <v/>
      </c>
      <c r="AM4" s="729" t="str">
        <f t="shared" ca="1" si="0"/>
        <v/>
      </c>
      <c r="AN4" s="729" t="str">
        <f t="shared" ca="1" si="0"/>
        <v/>
      </c>
      <c r="AO4" s="729" t="str">
        <f t="shared" ca="1" si="0"/>
        <v/>
      </c>
      <c r="AP4" s="729" t="str">
        <f t="shared" ca="1" si="0"/>
        <v/>
      </c>
      <c r="AQ4" s="729">
        <f t="shared" ca="1" si="0"/>
        <v>41456</v>
      </c>
      <c r="AR4" s="729" t="str">
        <f t="shared" ca="1" si="0"/>
        <v/>
      </c>
      <c r="AS4" s="729" t="str">
        <f t="shared" ca="1" si="0"/>
        <v/>
      </c>
      <c r="AT4" s="729" t="str">
        <f t="shared" ca="1" si="0"/>
        <v/>
      </c>
      <c r="AU4" s="729" t="str">
        <f t="shared" ca="1" si="0"/>
        <v/>
      </c>
      <c r="AV4" s="729" t="str">
        <f t="shared" ca="1" si="0"/>
        <v/>
      </c>
      <c r="AW4" s="729" t="str">
        <f t="shared" ca="1" si="0"/>
        <v/>
      </c>
      <c r="AX4" s="729">
        <f t="shared" ca="1" si="0"/>
        <v>41463</v>
      </c>
      <c r="AY4" s="729" t="str">
        <f t="shared" ca="1" si="0"/>
        <v/>
      </c>
      <c r="AZ4" s="729" t="str">
        <f t="shared" ca="1" si="0"/>
        <v/>
      </c>
      <c r="BA4" s="729" t="str">
        <f t="shared" ca="1" si="0"/>
        <v/>
      </c>
      <c r="BB4" s="729" t="str">
        <f t="shared" ca="1" si="0"/>
        <v/>
      </c>
      <c r="BC4" s="729" t="str">
        <f t="shared" ca="1" si="0"/>
        <v/>
      </c>
      <c r="BD4" s="729" t="str">
        <f t="shared" ca="1" si="0"/>
        <v/>
      </c>
      <c r="BE4" s="729">
        <f t="shared" ca="1" si="0"/>
        <v>41470</v>
      </c>
      <c r="BF4" s="729" t="str">
        <f t="shared" ca="1" si="0"/>
        <v/>
      </c>
      <c r="BG4" s="729" t="str">
        <f t="shared" ca="1" si="0"/>
        <v/>
      </c>
      <c r="BH4" s="729" t="str">
        <f t="shared" ca="1" si="0"/>
        <v/>
      </c>
      <c r="BI4" s="729" t="str">
        <f t="shared" ca="1" si="0"/>
        <v/>
      </c>
      <c r="BJ4" s="729" t="str">
        <f t="shared" ca="1" si="0"/>
        <v/>
      </c>
      <c r="BK4" s="729" t="str">
        <f t="shared" ca="1" si="0"/>
        <v/>
      </c>
      <c r="BL4" s="729">
        <f t="shared" ca="1" si="0"/>
        <v>41477</v>
      </c>
      <c r="BM4" s="729" t="str">
        <f t="shared" ca="1" si="0"/>
        <v/>
      </c>
      <c r="BN4" s="729" t="str">
        <f t="shared" ca="1" si="0"/>
        <v/>
      </c>
      <c r="BO4" s="729" t="str">
        <f t="shared" ca="1" si="0"/>
        <v/>
      </c>
      <c r="BP4" s="729" t="str">
        <f t="shared" ca="1" si="0"/>
        <v/>
      </c>
      <c r="BQ4" s="729" t="str">
        <f t="shared" ca="1" si="0"/>
        <v/>
      </c>
      <c r="BR4" s="729" t="str">
        <f t="shared" ca="1" si="0"/>
        <v/>
      </c>
      <c r="BS4" s="729">
        <f t="shared" ca="1" si="0"/>
        <v>41484</v>
      </c>
      <c r="BT4" s="729" t="str">
        <f t="shared" ca="1" si="0"/>
        <v/>
      </c>
      <c r="BU4" s="729" t="str">
        <f t="shared" ca="1" si="0"/>
        <v/>
      </c>
      <c r="BV4" s="729" t="str">
        <f t="shared" ca="1" si="0"/>
        <v/>
      </c>
      <c r="BW4" s="729" t="str">
        <f t="shared" ca="1" si="0"/>
        <v/>
      </c>
      <c r="BX4" s="729" t="str">
        <f t="shared" ref="BX4:EI4" ca="1" si="1">IF(WEEKDAY(BX$6)=2,BX6,"")</f>
        <v/>
      </c>
      <c r="BY4" s="729" t="str">
        <f t="shared" ca="1" si="1"/>
        <v/>
      </c>
      <c r="BZ4" s="729">
        <f t="shared" ca="1" si="1"/>
        <v>41491</v>
      </c>
      <c r="CA4" s="729" t="str">
        <f t="shared" ca="1" si="1"/>
        <v/>
      </c>
      <c r="CB4" s="729" t="str">
        <f t="shared" ca="1" si="1"/>
        <v/>
      </c>
      <c r="CC4" s="729" t="str">
        <f t="shared" ca="1" si="1"/>
        <v/>
      </c>
      <c r="CD4" s="729" t="str">
        <f t="shared" ca="1" si="1"/>
        <v/>
      </c>
      <c r="CE4" s="729" t="str">
        <f t="shared" ca="1" si="1"/>
        <v/>
      </c>
      <c r="CF4" s="729" t="str">
        <f t="shared" ca="1" si="1"/>
        <v/>
      </c>
      <c r="CG4" s="729">
        <f t="shared" ca="1" si="1"/>
        <v>41498</v>
      </c>
      <c r="CH4" s="729" t="str">
        <f t="shared" ca="1" si="1"/>
        <v/>
      </c>
      <c r="CI4" s="729" t="str">
        <f t="shared" ca="1" si="1"/>
        <v/>
      </c>
      <c r="CJ4" s="729" t="str">
        <f t="shared" ca="1" si="1"/>
        <v/>
      </c>
      <c r="CK4" s="729" t="str">
        <f t="shared" ca="1" si="1"/>
        <v/>
      </c>
      <c r="CL4" s="729" t="str">
        <f t="shared" ca="1" si="1"/>
        <v/>
      </c>
      <c r="CM4" s="729" t="str">
        <f t="shared" ca="1" si="1"/>
        <v/>
      </c>
      <c r="CN4" s="729">
        <f t="shared" ca="1" si="1"/>
        <v>41505</v>
      </c>
      <c r="CO4" s="729" t="str">
        <f t="shared" ca="1" si="1"/>
        <v/>
      </c>
      <c r="CP4" s="729" t="str">
        <f t="shared" ca="1" si="1"/>
        <v/>
      </c>
      <c r="CQ4" s="729" t="str">
        <f t="shared" ca="1" si="1"/>
        <v/>
      </c>
      <c r="CR4" s="729" t="str">
        <f t="shared" ca="1" si="1"/>
        <v/>
      </c>
      <c r="CS4" s="729" t="str">
        <f t="shared" ca="1" si="1"/>
        <v/>
      </c>
      <c r="CT4" s="729" t="str">
        <f t="shared" ca="1" si="1"/>
        <v/>
      </c>
      <c r="CU4" s="729">
        <f t="shared" ca="1" si="1"/>
        <v>41512</v>
      </c>
      <c r="CV4" s="729" t="str">
        <f t="shared" ca="1" si="1"/>
        <v/>
      </c>
      <c r="CW4" s="729" t="str">
        <f t="shared" ca="1" si="1"/>
        <v/>
      </c>
      <c r="CX4" s="729" t="str">
        <f t="shared" ca="1" si="1"/>
        <v/>
      </c>
      <c r="CY4" s="729" t="str">
        <f t="shared" ca="1" si="1"/>
        <v/>
      </c>
      <c r="CZ4" s="729" t="str">
        <f t="shared" ca="1" si="1"/>
        <v/>
      </c>
      <c r="DA4" s="729" t="str">
        <f t="shared" ca="1" si="1"/>
        <v/>
      </c>
      <c r="DB4" s="729">
        <f t="shared" ca="1" si="1"/>
        <v>41519</v>
      </c>
      <c r="DC4" s="729" t="str">
        <f t="shared" ca="1" si="1"/>
        <v/>
      </c>
      <c r="DD4" s="729" t="str">
        <f t="shared" ca="1" si="1"/>
        <v/>
      </c>
      <c r="DE4" s="729" t="str">
        <f t="shared" ca="1" si="1"/>
        <v/>
      </c>
      <c r="DF4" s="729" t="str">
        <f t="shared" ca="1" si="1"/>
        <v/>
      </c>
      <c r="DG4" s="729" t="str">
        <f t="shared" ca="1" si="1"/>
        <v/>
      </c>
      <c r="DH4" s="729" t="str">
        <f t="shared" ca="1" si="1"/>
        <v/>
      </c>
      <c r="DI4" s="729">
        <f t="shared" ca="1" si="1"/>
        <v>41526</v>
      </c>
      <c r="DJ4" s="729" t="str">
        <f t="shared" ca="1" si="1"/>
        <v/>
      </c>
      <c r="DK4" s="729" t="str">
        <f t="shared" ca="1" si="1"/>
        <v/>
      </c>
      <c r="DL4" s="729" t="str">
        <f t="shared" ca="1" si="1"/>
        <v/>
      </c>
      <c r="DM4" s="729" t="str">
        <f t="shared" ca="1" si="1"/>
        <v/>
      </c>
      <c r="DN4" s="729" t="str">
        <f t="shared" ca="1" si="1"/>
        <v/>
      </c>
      <c r="DO4" s="729" t="str">
        <f t="shared" ca="1" si="1"/>
        <v/>
      </c>
      <c r="DP4" s="729">
        <f t="shared" ca="1" si="1"/>
        <v>41533</v>
      </c>
      <c r="DQ4" s="729" t="str">
        <f t="shared" ca="1" si="1"/>
        <v/>
      </c>
      <c r="DR4" s="729" t="str">
        <f t="shared" ca="1" si="1"/>
        <v/>
      </c>
      <c r="DS4" s="729" t="str">
        <f t="shared" ca="1" si="1"/>
        <v/>
      </c>
      <c r="DT4" s="729" t="str">
        <f t="shared" ca="1" si="1"/>
        <v/>
      </c>
      <c r="DU4" s="729" t="str">
        <f t="shared" ca="1" si="1"/>
        <v/>
      </c>
      <c r="DV4" s="729" t="str">
        <f t="shared" ca="1" si="1"/>
        <v/>
      </c>
      <c r="DW4" s="729">
        <f t="shared" ca="1" si="1"/>
        <v>41540</v>
      </c>
      <c r="DX4" s="729" t="str">
        <f t="shared" ca="1" si="1"/>
        <v/>
      </c>
      <c r="DY4" s="729" t="str">
        <f t="shared" ca="1" si="1"/>
        <v/>
      </c>
      <c r="DZ4" s="729" t="str">
        <f t="shared" ca="1" si="1"/>
        <v/>
      </c>
      <c r="EA4" s="729" t="str">
        <f t="shared" ca="1" si="1"/>
        <v/>
      </c>
      <c r="EB4" s="729" t="str">
        <f t="shared" ca="1" si="1"/>
        <v/>
      </c>
      <c r="EC4" s="729" t="str">
        <f t="shared" ca="1" si="1"/>
        <v/>
      </c>
      <c r="ED4" s="729">
        <f t="shared" ca="1" si="1"/>
        <v>41547</v>
      </c>
      <c r="EE4" s="729" t="str">
        <f t="shared" ca="1" si="1"/>
        <v/>
      </c>
      <c r="EF4" s="729" t="str">
        <f t="shared" ca="1" si="1"/>
        <v/>
      </c>
      <c r="EG4" s="729" t="str">
        <f t="shared" ca="1" si="1"/>
        <v/>
      </c>
      <c r="EH4" s="729" t="str">
        <f t="shared" ca="1" si="1"/>
        <v/>
      </c>
      <c r="EI4" s="729" t="str">
        <f t="shared" ca="1" si="1"/>
        <v/>
      </c>
      <c r="EJ4" s="729" t="str">
        <f t="shared" ref="EJ4:GU4" ca="1" si="2">IF(WEEKDAY(EJ$6)=2,EJ6,"")</f>
        <v/>
      </c>
      <c r="EK4" s="729">
        <f t="shared" ca="1" si="2"/>
        <v>41554</v>
      </c>
      <c r="EL4" s="729" t="str">
        <f t="shared" ca="1" si="2"/>
        <v/>
      </c>
      <c r="EM4" s="729" t="str">
        <f t="shared" ca="1" si="2"/>
        <v/>
      </c>
      <c r="EN4" s="729" t="str">
        <f t="shared" ca="1" si="2"/>
        <v/>
      </c>
      <c r="EO4" s="729" t="str">
        <f t="shared" ca="1" si="2"/>
        <v/>
      </c>
      <c r="EP4" s="729" t="str">
        <f t="shared" ca="1" si="2"/>
        <v/>
      </c>
      <c r="EQ4" s="729" t="str">
        <f t="shared" ca="1" si="2"/>
        <v/>
      </c>
      <c r="ER4" s="729">
        <f t="shared" ca="1" si="2"/>
        <v>41561</v>
      </c>
      <c r="ES4" s="729" t="str">
        <f t="shared" ca="1" si="2"/>
        <v/>
      </c>
      <c r="ET4" s="729" t="str">
        <f t="shared" ca="1" si="2"/>
        <v/>
      </c>
      <c r="EU4" s="729" t="str">
        <f t="shared" ca="1" si="2"/>
        <v/>
      </c>
      <c r="EV4" s="729" t="str">
        <f t="shared" ca="1" si="2"/>
        <v/>
      </c>
      <c r="EW4" s="729" t="str">
        <f t="shared" ca="1" si="2"/>
        <v/>
      </c>
      <c r="EX4" s="729" t="str">
        <f t="shared" ca="1" si="2"/>
        <v/>
      </c>
      <c r="EY4" s="729">
        <f t="shared" ca="1" si="2"/>
        <v>41568</v>
      </c>
      <c r="EZ4" s="729" t="str">
        <f t="shared" ca="1" si="2"/>
        <v/>
      </c>
      <c r="FA4" s="729" t="str">
        <f t="shared" ca="1" si="2"/>
        <v/>
      </c>
      <c r="FB4" s="729" t="str">
        <f t="shared" ca="1" si="2"/>
        <v/>
      </c>
      <c r="FC4" s="729" t="str">
        <f t="shared" ca="1" si="2"/>
        <v/>
      </c>
      <c r="FD4" s="729" t="str">
        <f t="shared" ca="1" si="2"/>
        <v/>
      </c>
      <c r="FE4" s="729" t="str">
        <f t="shared" ca="1" si="2"/>
        <v/>
      </c>
      <c r="FF4" s="729">
        <f t="shared" ca="1" si="2"/>
        <v>41575</v>
      </c>
      <c r="FG4" s="729" t="str">
        <f t="shared" ca="1" si="2"/>
        <v/>
      </c>
      <c r="FH4" s="729" t="str">
        <f t="shared" ca="1" si="2"/>
        <v/>
      </c>
      <c r="FI4" s="729" t="str">
        <f t="shared" ca="1" si="2"/>
        <v/>
      </c>
      <c r="FJ4" s="729" t="str">
        <f t="shared" ca="1" si="2"/>
        <v/>
      </c>
      <c r="FK4" s="729" t="str">
        <f t="shared" ca="1" si="2"/>
        <v/>
      </c>
      <c r="FL4" s="729" t="str">
        <f t="shared" ca="1" si="2"/>
        <v/>
      </c>
      <c r="FM4" s="729">
        <f t="shared" ca="1" si="2"/>
        <v>41582</v>
      </c>
      <c r="FN4" s="729" t="str">
        <f t="shared" ca="1" si="2"/>
        <v/>
      </c>
      <c r="FO4" s="729" t="str">
        <f t="shared" ca="1" si="2"/>
        <v/>
      </c>
      <c r="FP4" s="729" t="str">
        <f t="shared" ca="1" si="2"/>
        <v/>
      </c>
      <c r="FQ4" s="729" t="str">
        <f t="shared" ca="1" si="2"/>
        <v/>
      </c>
      <c r="FR4" s="729" t="str">
        <f t="shared" ca="1" si="2"/>
        <v/>
      </c>
      <c r="FS4" s="729" t="str">
        <f t="shared" ca="1" si="2"/>
        <v/>
      </c>
      <c r="FT4" s="729">
        <f t="shared" ca="1" si="2"/>
        <v>41589</v>
      </c>
      <c r="FU4" s="729" t="str">
        <f t="shared" ca="1" si="2"/>
        <v/>
      </c>
      <c r="FV4" s="729" t="str">
        <f t="shared" ca="1" si="2"/>
        <v/>
      </c>
      <c r="FW4" s="729" t="str">
        <f t="shared" ca="1" si="2"/>
        <v/>
      </c>
      <c r="FX4" s="729" t="str">
        <f t="shared" ca="1" si="2"/>
        <v/>
      </c>
      <c r="FY4" s="729" t="str">
        <f t="shared" ca="1" si="2"/>
        <v/>
      </c>
      <c r="FZ4" s="729" t="str">
        <f t="shared" ca="1" si="2"/>
        <v/>
      </c>
      <c r="GA4" s="729">
        <f t="shared" ca="1" si="2"/>
        <v>41596</v>
      </c>
      <c r="GB4" s="729" t="str">
        <f t="shared" ca="1" si="2"/>
        <v/>
      </c>
      <c r="GC4" s="729" t="str">
        <f t="shared" ca="1" si="2"/>
        <v/>
      </c>
      <c r="GD4" s="729" t="str">
        <f t="shared" ca="1" si="2"/>
        <v/>
      </c>
      <c r="GE4" s="729" t="str">
        <f t="shared" ca="1" si="2"/>
        <v/>
      </c>
      <c r="GF4" s="729" t="str">
        <f t="shared" ca="1" si="2"/>
        <v/>
      </c>
      <c r="GG4" s="729" t="str">
        <f t="shared" ca="1" si="2"/>
        <v/>
      </c>
      <c r="GH4" s="729">
        <f t="shared" ca="1" si="2"/>
        <v>41603</v>
      </c>
      <c r="GI4" s="729" t="str">
        <f t="shared" ca="1" si="2"/>
        <v/>
      </c>
      <c r="GJ4" s="729" t="str">
        <f t="shared" ca="1" si="2"/>
        <v/>
      </c>
      <c r="GK4" s="729" t="str">
        <f t="shared" ca="1" si="2"/>
        <v/>
      </c>
      <c r="GL4" s="729" t="str">
        <f t="shared" ca="1" si="2"/>
        <v/>
      </c>
      <c r="GM4" s="729" t="str">
        <f t="shared" ca="1" si="2"/>
        <v/>
      </c>
      <c r="GN4" s="729" t="str">
        <f t="shared" ca="1" si="2"/>
        <v/>
      </c>
      <c r="GO4" s="729">
        <f t="shared" ca="1" si="2"/>
        <v>41610</v>
      </c>
      <c r="GP4" s="729" t="str">
        <f t="shared" ca="1" si="2"/>
        <v/>
      </c>
      <c r="GQ4" s="729" t="str">
        <f t="shared" ca="1" si="2"/>
        <v/>
      </c>
      <c r="GR4" s="729" t="str">
        <f t="shared" ca="1" si="2"/>
        <v/>
      </c>
      <c r="GS4" s="729" t="str">
        <f t="shared" ca="1" si="2"/>
        <v/>
      </c>
      <c r="GT4" s="729" t="str">
        <f t="shared" ca="1" si="2"/>
        <v/>
      </c>
      <c r="GU4" s="729" t="str">
        <f t="shared" ca="1" si="2"/>
        <v/>
      </c>
      <c r="GV4" s="729">
        <f t="shared" ref="GV4:JG4" ca="1" si="3">IF(WEEKDAY(GV$6)=2,GV6,"")</f>
        <v>41617</v>
      </c>
      <c r="GW4" s="729" t="str">
        <f t="shared" ca="1" si="3"/>
        <v/>
      </c>
      <c r="GX4" s="729" t="str">
        <f t="shared" ca="1" si="3"/>
        <v/>
      </c>
      <c r="GY4" s="729" t="str">
        <f t="shared" ca="1" si="3"/>
        <v/>
      </c>
      <c r="GZ4" s="729" t="str">
        <f t="shared" ca="1" si="3"/>
        <v/>
      </c>
      <c r="HA4" s="729" t="str">
        <f t="shared" ca="1" si="3"/>
        <v/>
      </c>
      <c r="HB4" s="729" t="str">
        <f t="shared" ca="1" si="3"/>
        <v/>
      </c>
      <c r="HC4" s="729">
        <f t="shared" ca="1" si="3"/>
        <v>41624</v>
      </c>
      <c r="HD4" s="729" t="str">
        <f t="shared" ca="1" si="3"/>
        <v/>
      </c>
      <c r="HE4" s="729" t="str">
        <f t="shared" ca="1" si="3"/>
        <v/>
      </c>
      <c r="HF4" s="729" t="str">
        <f t="shared" ca="1" si="3"/>
        <v/>
      </c>
      <c r="HG4" s="729" t="str">
        <f t="shared" ca="1" si="3"/>
        <v/>
      </c>
      <c r="HH4" s="729" t="str">
        <f t="shared" ca="1" si="3"/>
        <v/>
      </c>
      <c r="HI4" s="729" t="str">
        <f t="shared" ca="1" si="3"/>
        <v/>
      </c>
      <c r="HJ4" s="729">
        <f t="shared" ca="1" si="3"/>
        <v>41631</v>
      </c>
      <c r="HK4" s="729" t="str">
        <f t="shared" ca="1" si="3"/>
        <v/>
      </c>
      <c r="HL4" s="729" t="str">
        <f t="shared" ca="1" si="3"/>
        <v/>
      </c>
      <c r="HM4" s="729" t="str">
        <f t="shared" ca="1" si="3"/>
        <v/>
      </c>
      <c r="HN4" s="729" t="str">
        <f t="shared" ca="1" si="3"/>
        <v/>
      </c>
      <c r="HO4" s="729" t="str">
        <f t="shared" ca="1" si="3"/>
        <v/>
      </c>
      <c r="HP4" s="729" t="str">
        <f t="shared" ca="1" si="3"/>
        <v/>
      </c>
      <c r="HQ4" s="729">
        <f t="shared" ca="1" si="3"/>
        <v>41638</v>
      </c>
      <c r="HR4" s="729" t="str">
        <f t="shared" ca="1" si="3"/>
        <v/>
      </c>
      <c r="HS4" s="729" t="str">
        <f t="shared" ca="1" si="3"/>
        <v/>
      </c>
      <c r="HT4" s="729" t="str">
        <f t="shared" ca="1" si="3"/>
        <v/>
      </c>
      <c r="HU4" s="729" t="str">
        <f t="shared" ca="1" si="3"/>
        <v/>
      </c>
      <c r="HV4" s="729" t="str">
        <f t="shared" ca="1" si="3"/>
        <v/>
      </c>
      <c r="HW4" s="729" t="str">
        <f t="shared" ca="1" si="3"/>
        <v/>
      </c>
      <c r="HX4" s="729">
        <f t="shared" ca="1" si="3"/>
        <v>41645</v>
      </c>
      <c r="HY4" s="729" t="str">
        <f t="shared" ca="1" si="3"/>
        <v/>
      </c>
      <c r="HZ4" s="729" t="str">
        <f t="shared" ca="1" si="3"/>
        <v/>
      </c>
      <c r="IA4" s="729" t="str">
        <f t="shared" ca="1" si="3"/>
        <v/>
      </c>
      <c r="IB4" s="729" t="str">
        <f t="shared" ca="1" si="3"/>
        <v/>
      </c>
      <c r="IC4" s="729" t="str">
        <f t="shared" ca="1" si="3"/>
        <v/>
      </c>
      <c r="ID4" s="729" t="str">
        <f t="shared" ca="1" si="3"/>
        <v/>
      </c>
      <c r="IE4" s="729">
        <f t="shared" ca="1" si="3"/>
        <v>41652</v>
      </c>
      <c r="IF4" s="729" t="str">
        <f t="shared" ca="1" si="3"/>
        <v/>
      </c>
      <c r="IG4" s="729" t="str">
        <f t="shared" ca="1" si="3"/>
        <v/>
      </c>
      <c r="IH4" s="729" t="str">
        <f t="shared" ca="1" si="3"/>
        <v/>
      </c>
      <c r="II4" s="729" t="str">
        <f t="shared" ca="1" si="3"/>
        <v/>
      </c>
      <c r="IJ4" s="729" t="str">
        <f t="shared" ca="1" si="3"/>
        <v/>
      </c>
      <c r="IK4" s="729" t="str">
        <f t="shared" ca="1" si="3"/>
        <v/>
      </c>
      <c r="IL4" s="729">
        <f t="shared" ca="1" si="3"/>
        <v>41659</v>
      </c>
      <c r="IM4" s="729" t="str">
        <f t="shared" ca="1" si="3"/>
        <v/>
      </c>
      <c r="IN4" s="729" t="str">
        <f t="shared" ca="1" si="3"/>
        <v/>
      </c>
      <c r="IO4" s="729" t="str">
        <f t="shared" ca="1" si="3"/>
        <v/>
      </c>
      <c r="IP4" s="729" t="str">
        <f t="shared" ca="1" si="3"/>
        <v/>
      </c>
      <c r="IQ4" s="729" t="str">
        <f t="shared" ca="1" si="3"/>
        <v/>
      </c>
      <c r="IR4" s="729" t="str">
        <f t="shared" ca="1" si="3"/>
        <v/>
      </c>
      <c r="IS4" s="729">
        <f t="shared" ca="1" si="3"/>
        <v>41666</v>
      </c>
      <c r="IT4" s="729" t="str">
        <f t="shared" ca="1" si="3"/>
        <v/>
      </c>
      <c r="IU4" s="729" t="str">
        <f t="shared" ca="1" si="3"/>
        <v/>
      </c>
      <c r="IV4" s="729" t="str">
        <f t="shared" ca="1" si="3"/>
        <v/>
      </c>
      <c r="IW4" s="729" t="str">
        <f t="shared" ca="1" si="3"/>
        <v/>
      </c>
      <c r="IX4" s="729" t="str">
        <f t="shared" ca="1" si="3"/>
        <v/>
      </c>
      <c r="IY4" s="729" t="str">
        <f t="shared" ca="1" si="3"/>
        <v/>
      </c>
      <c r="IZ4" s="729">
        <f t="shared" ca="1" si="3"/>
        <v>41673</v>
      </c>
      <c r="JA4" s="729" t="str">
        <f t="shared" ca="1" si="3"/>
        <v/>
      </c>
      <c r="JB4" s="729" t="str">
        <f t="shared" ca="1" si="3"/>
        <v/>
      </c>
      <c r="JC4" s="729" t="str">
        <f t="shared" ca="1" si="3"/>
        <v/>
      </c>
      <c r="JD4" s="729" t="str">
        <f t="shared" ca="1" si="3"/>
        <v/>
      </c>
      <c r="JE4" s="729" t="str">
        <f t="shared" ca="1" si="3"/>
        <v/>
      </c>
      <c r="JF4" s="729" t="str">
        <f t="shared" ca="1" si="3"/>
        <v/>
      </c>
      <c r="JG4" s="729">
        <f t="shared" ca="1" si="3"/>
        <v>41680</v>
      </c>
      <c r="JH4" s="729" t="str">
        <f t="shared" ref="JH4:LS4" ca="1" si="4">IF(WEEKDAY(JH$6)=2,JH6,"")</f>
        <v/>
      </c>
      <c r="JI4" s="729" t="str">
        <f t="shared" ca="1" si="4"/>
        <v/>
      </c>
      <c r="JJ4" s="729" t="str">
        <f t="shared" ca="1" si="4"/>
        <v/>
      </c>
      <c r="JK4" s="729" t="str">
        <f t="shared" ca="1" si="4"/>
        <v/>
      </c>
      <c r="JL4" s="729" t="str">
        <f t="shared" ca="1" si="4"/>
        <v/>
      </c>
      <c r="JM4" s="729" t="str">
        <f t="shared" ca="1" si="4"/>
        <v/>
      </c>
      <c r="JN4" s="729">
        <f t="shared" ca="1" si="4"/>
        <v>41687</v>
      </c>
      <c r="JO4" s="729" t="str">
        <f t="shared" ca="1" si="4"/>
        <v/>
      </c>
      <c r="JP4" s="729" t="str">
        <f t="shared" ca="1" si="4"/>
        <v/>
      </c>
      <c r="JQ4" s="729" t="str">
        <f t="shared" ca="1" si="4"/>
        <v/>
      </c>
      <c r="JR4" s="729" t="str">
        <f t="shared" ca="1" si="4"/>
        <v/>
      </c>
      <c r="JS4" s="729" t="str">
        <f t="shared" ca="1" si="4"/>
        <v/>
      </c>
      <c r="JT4" s="729" t="str">
        <f t="shared" ca="1" si="4"/>
        <v/>
      </c>
      <c r="JU4" s="729">
        <f t="shared" ca="1" si="4"/>
        <v>41694</v>
      </c>
      <c r="JV4" s="729" t="str">
        <f t="shared" ca="1" si="4"/>
        <v/>
      </c>
      <c r="JW4" s="729" t="str">
        <f t="shared" ca="1" si="4"/>
        <v/>
      </c>
      <c r="JX4" s="729" t="str">
        <f t="shared" ca="1" si="4"/>
        <v/>
      </c>
      <c r="JY4" s="729" t="str">
        <f t="shared" ca="1" si="4"/>
        <v/>
      </c>
      <c r="JZ4" s="729" t="str">
        <f t="shared" ca="1" si="4"/>
        <v/>
      </c>
      <c r="KA4" s="729" t="str">
        <f t="shared" ca="1" si="4"/>
        <v/>
      </c>
      <c r="KB4" s="729">
        <f t="shared" ca="1" si="4"/>
        <v>41701</v>
      </c>
      <c r="KC4" s="729" t="str">
        <f t="shared" ca="1" si="4"/>
        <v/>
      </c>
      <c r="KD4" s="729" t="str">
        <f t="shared" ca="1" si="4"/>
        <v/>
      </c>
      <c r="KE4" s="729" t="str">
        <f t="shared" ca="1" si="4"/>
        <v/>
      </c>
      <c r="KF4" s="729" t="str">
        <f t="shared" ca="1" si="4"/>
        <v/>
      </c>
      <c r="KG4" s="729" t="str">
        <f t="shared" ca="1" si="4"/>
        <v/>
      </c>
      <c r="KH4" s="729" t="str">
        <f t="shared" ca="1" si="4"/>
        <v/>
      </c>
      <c r="KI4" s="729">
        <f t="shared" ca="1" si="4"/>
        <v>41708</v>
      </c>
      <c r="KJ4" s="729" t="str">
        <f t="shared" ca="1" si="4"/>
        <v/>
      </c>
      <c r="KK4" s="729" t="str">
        <f t="shared" ca="1" si="4"/>
        <v/>
      </c>
      <c r="KL4" s="729" t="str">
        <f t="shared" ca="1" si="4"/>
        <v/>
      </c>
      <c r="KM4" s="729" t="str">
        <f t="shared" ca="1" si="4"/>
        <v/>
      </c>
      <c r="KN4" s="729" t="str">
        <f t="shared" ca="1" si="4"/>
        <v/>
      </c>
      <c r="KO4" s="729" t="str">
        <f t="shared" ca="1" si="4"/>
        <v/>
      </c>
      <c r="KP4" s="729">
        <f t="shared" ca="1" si="4"/>
        <v>41715</v>
      </c>
      <c r="KQ4" s="729" t="str">
        <f t="shared" ca="1" si="4"/>
        <v/>
      </c>
      <c r="KR4" s="729" t="str">
        <f t="shared" ca="1" si="4"/>
        <v/>
      </c>
      <c r="KS4" s="729" t="str">
        <f t="shared" ca="1" si="4"/>
        <v/>
      </c>
      <c r="KT4" s="729" t="str">
        <f t="shared" ca="1" si="4"/>
        <v/>
      </c>
      <c r="KU4" s="729" t="str">
        <f t="shared" ca="1" si="4"/>
        <v/>
      </c>
      <c r="KV4" s="729" t="str">
        <f t="shared" ca="1" si="4"/>
        <v/>
      </c>
      <c r="KW4" s="729">
        <f t="shared" ca="1" si="4"/>
        <v>41722</v>
      </c>
      <c r="KX4" s="729" t="str">
        <f t="shared" ca="1" si="4"/>
        <v/>
      </c>
      <c r="KY4" s="729" t="str">
        <f t="shared" ca="1" si="4"/>
        <v/>
      </c>
      <c r="KZ4" s="729" t="str">
        <f t="shared" ca="1" si="4"/>
        <v/>
      </c>
      <c r="LA4" s="729" t="str">
        <f t="shared" ca="1" si="4"/>
        <v/>
      </c>
      <c r="LB4" s="729" t="str">
        <f t="shared" ca="1" si="4"/>
        <v/>
      </c>
      <c r="LC4" s="729" t="str">
        <f t="shared" ca="1" si="4"/>
        <v/>
      </c>
      <c r="LD4" s="729">
        <f t="shared" ca="1" si="4"/>
        <v>41729</v>
      </c>
      <c r="LE4" s="729" t="str">
        <f t="shared" ca="1" si="4"/>
        <v/>
      </c>
      <c r="LF4" s="729" t="str">
        <f t="shared" ca="1" si="4"/>
        <v/>
      </c>
      <c r="LG4" s="729" t="str">
        <f t="shared" ca="1" si="4"/>
        <v/>
      </c>
      <c r="LH4" s="729" t="str">
        <f t="shared" ca="1" si="4"/>
        <v/>
      </c>
      <c r="LI4" s="729" t="str">
        <f t="shared" ca="1" si="4"/>
        <v/>
      </c>
      <c r="LJ4" s="729" t="str">
        <f t="shared" ca="1" si="4"/>
        <v/>
      </c>
      <c r="LK4" s="729">
        <f t="shared" ca="1" si="4"/>
        <v>41736</v>
      </c>
      <c r="LL4" s="729" t="str">
        <f t="shared" ca="1" si="4"/>
        <v/>
      </c>
      <c r="LM4" s="729" t="str">
        <f t="shared" ca="1" si="4"/>
        <v/>
      </c>
      <c r="LN4" s="729" t="str">
        <f t="shared" ca="1" si="4"/>
        <v/>
      </c>
      <c r="LO4" s="729" t="str">
        <f t="shared" ca="1" si="4"/>
        <v/>
      </c>
      <c r="LP4" s="729" t="str">
        <f t="shared" ca="1" si="4"/>
        <v/>
      </c>
      <c r="LQ4" s="729" t="str">
        <f t="shared" ca="1" si="4"/>
        <v/>
      </c>
      <c r="LR4" s="729">
        <f t="shared" ca="1" si="4"/>
        <v>41743</v>
      </c>
      <c r="LS4" s="729" t="str">
        <f t="shared" ca="1" si="4"/>
        <v/>
      </c>
      <c r="LT4" s="729" t="str">
        <f t="shared" ref="LT4:OE4" ca="1" si="5">IF(WEEKDAY(LT$6)=2,LT6,"")</f>
        <v/>
      </c>
      <c r="LU4" s="729" t="str">
        <f t="shared" ca="1" si="5"/>
        <v/>
      </c>
      <c r="LV4" s="729" t="str">
        <f t="shared" ca="1" si="5"/>
        <v/>
      </c>
      <c r="LW4" s="729" t="str">
        <f t="shared" ca="1" si="5"/>
        <v/>
      </c>
      <c r="LX4" s="729" t="str">
        <f t="shared" ca="1" si="5"/>
        <v/>
      </c>
      <c r="LY4" s="729">
        <f t="shared" ca="1" si="5"/>
        <v>41750</v>
      </c>
      <c r="LZ4" s="729" t="str">
        <f t="shared" ca="1" si="5"/>
        <v/>
      </c>
      <c r="MA4" s="729" t="str">
        <f t="shared" ca="1" si="5"/>
        <v/>
      </c>
      <c r="MB4" s="729" t="str">
        <f t="shared" ca="1" si="5"/>
        <v/>
      </c>
      <c r="MC4" s="729" t="str">
        <f t="shared" ca="1" si="5"/>
        <v/>
      </c>
      <c r="MD4" s="729" t="str">
        <f t="shared" ca="1" si="5"/>
        <v/>
      </c>
      <c r="ME4" s="729" t="str">
        <f t="shared" ca="1" si="5"/>
        <v/>
      </c>
      <c r="MF4" s="729">
        <f t="shared" ca="1" si="5"/>
        <v>41757</v>
      </c>
      <c r="MG4" s="729" t="str">
        <f t="shared" ca="1" si="5"/>
        <v/>
      </c>
      <c r="MH4" s="729" t="str">
        <f t="shared" ca="1" si="5"/>
        <v/>
      </c>
      <c r="MI4" s="729" t="str">
        <f t="shared" ca="1" si="5"/>
        <v/>
      </c>
      <c r="MJ4" s="729" t="str">
        <f t="shared" ca="1" si="5"/>
        <v/>
      </c>
      <c r="MK4" s="729" t="str">
        <f t="shared" ca="1" si="5"/>
        <v/>
      </c>
      <c r="ML4" s="729" t="str">
        <f t="shared" ca="1" si="5"/>
        <v/>
      </c>
      <c r="MM4" s="729">
        <f t="shared" ca="1" si="5"/>
        <v>41764</v>
      </c>
      <c r="MN4" s="729" t="str">
        <f t="shared" ca="1" si="5"/>
        <v/>
      </c>
      <c r="MO4" s="729" t="str">
        <f t="shared" ca="1" si="5"/>
        <v/>
      </c>
      <c r="MP4" s="729" t="str">
        <f t="shared" ca="1" si="5"/>
        <v/>
      </c>
      <c r="MQ4" s="729" t="str">
        <f t="shared" ca="1" si="5"/>
        <v/>
      </c>
      <c r="MR4" s="729" t="str">
        <f t="shared" ca="1" si="5"/>
        <v/>
      </c>
      <c r="MS4" s="729" t="str">
        <f t="shared" ca="1" si="5"/>
        <v/>
      </c>
      <c r="MT4" s="729">
        <f t="shared" ca="1" si="5"/>
        <v>41771</v>
      </c>
      <c r="MU4" s="729" t="str">
        <f t="shared" ca="1" si="5"/>
        <v/>
      </c>
      <c r="MV4" s="729" t="str">
        <f t="shared" ca="1" si="5"/>
        <v/>
      </c>
      <c r="MW4" s="729" t="str">
        <f t="shared" ca="1" si="5"/>
        <v/>
      </c>
      <c r="MX4" s="729" t="str">
        <f t="shared" ca="1" si="5"/>
        <v/>
      </c>
      <c r="MY4" s="729" t="str">
        <f t="shared" ca="1" si="5"/>
        <v/>
      </c>
      <c r="MZ4" s="729" t="str">
        <f t="shared" ca="1" si="5"/>
        <v/>
      </c>
      <c r="NA4" s="729">
        <f t="shared" ca="1" si="5"/>
        <v>41778</v>
      </c>
      <c r="NB4" s="729" t="str">
        <f t="shared" ca="1" si="5"/>
        <v/>
      </c>
      <c r="NC4" s="729" t="str">
        <f t="shared" ca="1" si="5"/>
        <v/>
      </c>
      <c r="ND4" s="729" t="str">
        <f t="shared" ca="1" si="5"/>
        <v/>
      </c>
      <c r="NE4" s="729" t="str">
        <f t="shared" ca="1" si="5"/>
        <v/>
      </c>
      <c r="NF4" s="729" t="str">
        <f t="shared" ca="1" si="5"/>
        <v/>
      </c>
      <c r="NG4" s="729" t="str">
        <f t="shared" ca="1" si="5"/>
        <v/>
      </c>
      <c r="NH4" s="729">
        <f t="shared" ca="1" si="5"/>
        <v>41785</v>
      </c>
      <c r="NI4" s="729" t="str">
        <f t="shared" ca="1" si="5"/>
        <v/>
      </c>
      <c r="NJ4" s="729" t="str">
        <f t="shared" ca="1" si="5"/>
        <v/>
      </c>
      <c r="NK4" s="729" t="str">
        <f t="shared" ca="1" si="5"/>
        <v/>
      </c>
      <c r="NL4" s="729" t="str">
        <f t="shared" ca="1" si="5"/>
        <v/>
      </c>
      <c r="NM4" s="729" t="str">
        <f t="shared" ca="1" si="5"/>
        <v/>
      </c>
      <c r="NN4" s="729" t="str">
        <f t="shared" ca="1" si="5"/>
        <v/>
      </c>
      <c r="NO4" s="729">
        <f t="shared" ca="1" si="5"/>
        <v>41792</v>
      </c>
      <c r="NP4" s="729" t="str">
        <f t="shared" ca="1" si="5"/>
        <v/>
      </c>
      <c r="NQ4" s="729" t="str">
        <f t="shared" ca="1" si="5"/>
        <v/>
      </c>
      <c r="NR4" s="729" t="str">
        <f t="shared" ca="1" si="5"/>
        <v/>
      </c>
      <c r="NS4" s="729" t="str">
        <f t="shared" ca="1" si="5"/>
        <v/>
      </c>
      <c r="NT4" s="729" t="str">
        <f t="shared" ca="1" si="5"/>
        <v/>
      </c>
      <c r="NU4" s="729" t="str">
        <f t="shared" ca="1" si="5"/>
        <v/>
      </c>
      <c r="NV4" s="729">
        <f t="shared" ca="1" si="5"/>
        <v>41799</v>
      </c>
      <c r="NW4" s="729" t="str">
        <f t="shared" ca="1" si="5"/>
        <v/>
      </c>
      <c r="NX4" s="729" t="str">
        <f t="shared" ca="1" si="5"/>
        <v/>
      </c>
      <c r="NY4" s="729" t="str">
        <f t="shared" ca="1" si="5"/>
        <v/>
      </c>
      <c r="NZ4" s="729" t="str">
        <f t="shared" ca="1" si="5"/>
        <v/>
      </c>
      <c r="OA4" s="729" t="str">
        <f t="shared" ca="1" si="5"/>
        <v/>
      </c>
      <c r="OB4" s="729" t="str">
        <f t="shared" ca="1" si="5"/>
        <v/>
      </c>
      <c r="OC4" s="729">
        <f t="shared" ca="1" si="5"/>
        <v>41806</v>
      </c>
      <c r="OD4" s="729" t="str">
        <f t="shared" ca="1" si="5"/>
        <v/>
      </c>
      <c r="OE4" s="729" t="str">
        <f t="shared" ca="1" si="5"/>
        <v/>
      </c>
      <c r="OF4" s="729" t="str">
        <f t="shared" ref="OF4:QQ4" ca="1" si="6">IF(WEEKDAY(OF$6)=2,OF6,"")</f>
        <v/>
      </c>
      <c r="OG4" s="729" t="str">
        <f t="shared" ca="1" si="6"/>
        <v/>
      </c>
      <c r="OH4" s="729" t="str">
        <f t="shared" ca="1" si="6"/>
        <v/>
      </c>
      <c r="OI4" s="729" t="str">
        <f t="shared" ca="1" si="6"/>
        <v/>
      </c>
      <c r="OJ4" s="729">
        <f t="shared" ca="1" si="6"/>
        <v>41813</v>
      </c>
      <c r="OK4" s="729" t="str">
        <f t="shared" ca="1" si="6"/>
        <v/>
      </c>
      <c r="OL4" s="729" t="str">
        <f t="shared" ca="1" si="6"/>
        <v/>
      </c>
      <c r="OM4" s="729" t="str">
        <f t="shared" ca="1" si="6"/>
        <v/>
      </c>
      <c r="ON4" s="729" t="str">
        <f t="shared" ca="1" si="6"/>
        <v/>
      </c>
      <c r="OO4" s="729" t="str">
        <f t="shared" ca="1" si="6"/>
        <v/>
      </c>
      <c r="OP4" s="729" t="str">
        <f t="shared" ca="1" si="6"/>
        <v/>
      </c>
      <c r="OQ4" s="729">
        <f t="shared" ca="1" si="6"/>
        <v>41820</v>
      </c>
      <c r="OR4" s="729" t="str">
        <f t="shared" ca="1" si="6"/>
        <v/>
      </c>
      <c r="OS4" s="729" t="str">
        <f t="shared" ca="1" si="6"/>
        <v/>
      </c>
      <c r="OT4" s="729" t="str">
        <f t="shared" ca="1" si="6"/>
        <v/>
      </c>
      <c r="OU4" s="729" t="str">
        <f t="shared" ca="1" si="6"/>
        <v/>
      </c>
      <c r="OV4" s="729" t="str">
        <f t="shared" ca="1" si="6"/>
        <v/>
      </c>
      <c r="OW4" s="729" t="str">
        <f t="shared" ca="1" si="6"/>
        <v/>
      </c>
      <c r="OX4" s="729">
        <f t="shared" ca="1" si="6"/>
        <v>41827</v>
      </c>
      <c r="OY4" s="729" t="str">
        <f t="shared" ca="1" si="6"/>
        <v/>
      </c>
      <c r="OZ4" s="729" t="str">
        <f t="shared" ca="1" si="6"/>
        <v/>
      </c>
      <c r="PA4" s="729" t="str">
        <f t="shared" ca="1" si="6"/>
        <v/>
      </c>
      <c r="PB4" s="729" t="str">
        <f t="shared" ca="1" si="6"/>
        <v/>
      </c>
      <c r="PC4" s="729" t="str">
        <f t="shared" ca="1" si="6"/>
        <v/>
      </c>
      <c r="PD4" s="729" t="str">
        <f t="shared" ca="1" si="6"/>
        <v/>
      </c>
      <c r="PE4" s="729">
        <f t="shared" ca="1" si="6"/>
        <v>41834</v>
      </c>
      <c r="PF4" s="729" t="str">
        <f t="shared" ca="1" si="6"/>
        <v/>
      </c>
      <c r="PG4" s="729" t="str">
        <f t="shared" ca="1" si="6"/>
        <v/>
      </c>
      <c r="PH4" s="729" t="str">
        <f t="shared" ca="1" si="6"/>
        <v/>
      </c>
      <c r="PI4" s="729" t="str">
        <f t="shared" ca="1" si="6"/>
        <v/>
      </c>
      <c r="PJ4" s="729" t="str">
        <f t="shared" ca="1" si="6"/>
        <v/>
      </c>
      <c r="PK4" s="729" t="str">
        <f t="shared" ca="1" si="6"/>
        <v/>
      </c>
      <c r="PL4" s="729">
        <f t="shared" ca="1" si="6"/>
        <v>41841</v>
      </c>
      <c r="PM4" s="729" t="str">
        <f t="shared" ca="1" si="6"/>
        <v/>
      </c>
      <c r="PN4" s="729" t="str">
        <f t="shared" ca="1" si="6"/>
        <v/>
      </c>
      <c r="PO4" s="729" t="str">
        <f t="shared" ca="1" si="6"/>
        <v/>
      </c>
      <c r="PP4" s="729" t="str">
        <f t="shared" ca="1" si="6"/>
        <v/>
      </c>
      <c r="PQ4" s="729" t="str">
        <f t="shared" ca="1" si="6"/>
        <v/>
      </c>
      <c r="PR4" s="729" t="str">
        <f t="shared" ca="1" si="6"/>
        <v/>
      </c>
      <c r="PS4" s="729">
        <f t="shared" ca="1" si="6"/>
        <v>41848</v>
      </c>
      <c r="PT4" s="729" t="str">
        <f t="shared" ca="1" si="6"/>
        <v/>
      </c>
      <c r="PU4" s="729" t="str">
        <f t="shared" ca="1" si="6"/>
        <v/>
      </c>
      <c r="PV4" s="729" t="str">
        <f t="shared" ca="1" si="6"/>
        <v/>
      </c>
      <c r="PW4" s="729" t="str">
        <f t="shared" ca="1" si="6"/>
        <v/>
      </c>
      <c r="PX4" s="729" t="str">
        <f t="shared" ca="1" si="6"/>
        <v/>
      </c>
      <c r="PY4" s="729" t="str">
        <f t="shared" ca="1" si="6"/>
        <v/>
      </c>
      <c r="PZ4" s="729">
        <f t="shared" ca="1" si="6"/>
        <v>41855</v>
      </c>
      <c r="QA4" s="729" t="str">
        <f t="shared" ca="1" si="6"/>
        <v/>
      </c>
      <c r="QB4" s="729" t="str">
        <f t="shared" ca="1" si="6"/>
        <v/>
      </c>
      <c r="QC4" s="729" t="str">
        <f t="shared" ca="1" si="6"/>
        <v/>
      </c>
      <c r="QD4" s="729" t="str">
        <f t="shared" ca="1" si="6"/>
        <v/>
      </c>
      <c r="QE4" s="729" t="str">
        <f t="shared" ca="1" si="6"/>
        <v/>
      </c>
      <c r="QF4" s="729" t="str">
        <f t="shared" ca="1" si="6"/>
        <v/>
      </c>
      <c r="QG4" s="729">
        <f t="shared" ca="1" si="6"/>
        <v>41862</v>
      </c>
      <c r="QH4" s="729" t="str">
        <f t="shared" ca="1" si="6"/>
        <v/>
      </c>
      <c r="QI4" s="729" t="str">
        <f t="shared" ca="1" si="6"/>
        <v/>
      </c>
      <c r="QJ4" s="729" t="str">
        <f t="shared" ca="1" si="6"/>
        <v/>
      </c>
      <c r="QK4" s="729" t="str">
        <f t="shared" ca="1" si="6"/>
        <v/>
      </c>
      <c r="QL4" s="729" t="str">
        <f t="shared" ca="1" si="6"/>
        <v/>
      </c>
      <c r="QM4" s="729" t="str">
        <f t="shared" ca="1" si="6"/>
        <v/>
      </c>
      <c r="QN4" s="729">
        <f t="shared" ca="1" si="6"/>
        <v>41869</v>
      </c>
      <c r="QO4" s="729" t="str">
        <f t="shared" ca="1" si="6"/>
        <v/>
      </c>
      <c r="QP4" s="729" t="str">
        <f t="shared" ca="1" si="6"/>
        <v/>
      </c>
      <c r="QQ4" s="729" t="str">
        <f t="shared" ca="1" si="6"/>
        <v/>
      </c>
      <c r="QR4" s="729" t="str">
        <f t="shared" ref="QR4:TC4" ca="1" si="7">IF(WEEKDAY(QR$6)=2,QR6,"")</f>
        <v/>
      </c>
      <c r="QS4" s="729" t="str">
        <f t="shared" ca="1" si="7"/>
        <v/>
      </c>
      <c r="QT4" s="729" t="str">
        <f t="shared" ca="1" si="7"/>
        <v/>
      </c>
      <c r="QU4" s="729">
        <f t="shared" ca="1" si="7"/>
        <v>41876</v>
      </c>
      <c r="QV4" s="729" t="str">
        <f t="shared" ca="1" si="7"/>
        <v/>
      </c>
      <c r="QW4" s="729" t="str">
        <f t="shared" ca="1" si="7"/>
        <v/>
      </c>
      <c r="QX4" s="729" t="str">
        <f t="shared" ca="1" si="7"/>
        <v/>
      </c>
      <c r="QY4" s="729" t="str">
        <f t="shared" ca="1" si="7"/>
        <v/>
      </c>
      <c r="QZ4" s="729" t="str">
        <f t="shared" ca="1" si="7"/>
        <v/>
      </c>
      <c r="RA4" s="729" t="str">
        <f t="shared" ca="1" si="7"/>
        <v/>
      </c>
      <c r="RB4" s="729">
        <f t="shared" ca="1" si="7"/>
        <v>41883</v>
      </c>
      <c r="RC4" s="729" t="str">
        <f t="shared" ca="1" si="7"/>
        <v/>
      </c>
      <c r="RD4" s="729" t="str">
        <f t="shared" ca="1" si="7"/>
        <v/>
      </c>
      <c r="RE4" s="729" t="str">
        <f t="shared" ca="1" si="7"/>
        <v/>
      </c>
      <c r="RF4" s="729" t="str">
        <f t="shared" ca="1" si="7"/>
        <v/>
      </c>
      <c r="RG4" s="729" t="str">
        <f t="shared" ca="1" si="7"/>
        <v/>
      </c>
      <c r="RH4" s="729" t="str">
        <f t="shared" ca="1" si="7"/>
        <v/>
      </c>
      <c r="RI4" s="729">
        <f t="shared" ca="1" si="7"/>
        <v>41890</v>
      </c>
      <c r="RJ4" s="729" t="str">
        <f t="shared" ca="1" si="7"/>
        <v/>
      </c>
      <c r="RK4" s="729" t="str">
        <f t="shared" ca="1" si="7"/>
        <v/>
      </c>
      <c r="RL4" s="729" t="str">
        <f t="shared" ca="1" si="7"/>
        <v/>
      </c>
      <c r="RM4" s="729" t="str">
        <f t="shared" ca="1" si="7"/>
        <v/>
      </c>
      <c r="RN4" s="729" t="str">
        <f t="shared" ca="1" si="7"/>
        <v/>
      </c>
      <c r="RO4" s="729" t="str">
        <f t="shared" ca="1" si="7"/>
        <v/>
      </c>
      <c r="RP4" s="729">
        <f t="shared" ca="1" si="7"/>
        <v>41897</v>
      </c>
      <c r="RQ4" s="729" t="str">
        <f t="shared" ca="1" si="7"/>
        <v/>
      </c>
      <c r="RR4" s="729" t="str">
        <f t="shared" ca="1" si="7"/>
        <v/>
      </c>
      <c r="RS4" s="729" t="str">
        <f t="shared" ca="1" si="7"/>
        <v/>
      </c>
      <c r="RT4" s="729" t="str">
        <f t="shared" ca="1" si="7"/>
        <v/>
      </c>
      <c r="RU4" s="729" t="str">
        <f t="shared" ca="1" si="7"/>
        <v/>
      </c>
      <c r="RV4" s="729" t="str">
        <f t="shared" ca="1" si="7"/>
        <v/>
      </c>
      <c r="RW4" s="729">
        <f t="shared" ca="1" si="7"/>
        <v>41904</v>
      </c>
      <c r="RX4" s="729" t="str">
        <f t="shared" ca="1" si="7"/>
        <v/>
      </c>
      <c r="RY4" s="729" t="str">
        <f t="shared" ca="1" si="7"/>
        <v/>
      </c>
      <c r="RZ4" s="729" t="str">
        <f t="shared" ca="1" si="7"/>
        <v/>
      </c>
      <c r="SA4" s="729" t="str">
        <f t="shared" ca="1" si="7"/>
        <v/>
      </c>
      <c r="SB4" s="729" t="str">
        <f t="shared" ca="1" si="7"/>
        <v/>
      </c>
      <c r="SC4" s="729" t="str">
        <f t="shared" ca="1" si="7"/>
        <v/>
      </c>
      <c r="SD4" s="729">
        <f t="shared" ca="1" si="7"/>
        <v>41911</v>
      </c>
      <c r="SE4" s="729" t="str">
        <f t="shared" ca="1" si="7"/>
        <v/>
      </c>
      <c r="SF4" s="729" t="str">
        <f t="shared" ca="1" si="7"/>
        <v/>
      </c>
      <c r="SG4" s="729" t="str">
        <f t="shared" ca="1" si="7"/>
        <v/>
      </c>
      <c r="SH4" s="729" t="str">
        <f t="shared" ca="1" si="7"/>
        <v/>
      </c>
      <c r="SI4" s="729" t="str">
        <f t="shared" ca="1" si="7"/>
        <v/>
      </c>
      <c r="SJ4" s="729" t="str">
        <f t="shared" ca="1" si="7"/>
        <v/>
      </c>
      <c r="SK4" s="729">
        <f t="shared" ca="1" si="7"/>
        <v>41918</v>
      </c>
      <c r="SL4" s="729" t="str">
        <f t="shared" ca="1" si="7"/>
        <v/>
      </c>
      <c r="SM4" s="729" t="str">
        <f t="shared" ca="1" si="7"/>
        <v/>
      </c>
      <c r="SN4" s="729" t="str">
        <f t="shared" ca="1" si="7"/>
        <v/>
      </c>
      <c r="SO4" s="729" t="str">
        <f t="shared" ca="1" si="7"/>
        <v/>
      </c>
      <c r="SP4" s="729" t="str">
        <f t="shared" ca="1" si="7"/>
        <v/>
      </c>
      <c r="SQ4" s="729" t="str">
        <f t="shared" ca="1" si="7"/>
        <v/>
      </c>
      <c r="SR4" s="729">
        <f t="shared" ca="1" si="7"/>
        <v>41925</v>
      </c>
      <c r="SS4" s="729" t="str">
        <f t="shared" ca="1" si="7"/>
        <v/>
      </c>
      <c r="ST4" s="729" t="str">
        <f t="shared" ca="1" si="7"/>
        <v/>
      </c>
      <c r="SU4" s="729" t="str">
        <f t="shared" ca="1" si="7"/>
        <v/>
      </c>
      <c r="SV4" s="729" t="str">
        <f t="shared" ca="1" si="7"/>
        <v/>
      </c>
      <c r="SW4" s="729" t="str">
        <f t="shared" ca="1" si="7"/>
        <v/>
      </c>
      <c r="SX4" s="729" t="str">
        <f t="shared" ca="1" si="7"/>
        <v/>
      </c>
      <c r="SY4" s="729">
        <f t="shared" ca="1" si="7"/>
        <v>41932</v>
      </c>
      <c r="SZ4" s="729" t="str">
        <f t="shared" ca="1" si="7"/>
        <v/>
      </c>
      <c r="TA4" s="729" t="str">
        <f t="shared" ca="1" si="7"/>
        <v/>
      </c>
      <c r="TB4" s="729" t="str">
        <f t="shared" ca="1" si="7"/>
        <v/>
      </c>
      <c r="TC4" s="729" t="str">
        <f t="shared" ca="1" si="7"/>
        <v/>
      </c>
      <c r="TD4" s="729" t="str">
        <f t="shared" ref="TD4:VO4" ca="1" si="8">IF(WEEKDAY(TD$6)=2,TD6,"")</f>
        <v/>
      </c>
      <c r="TE4" s="729" t="str">
        <f t="shared" ca="1" si="8"/>
        <v/>
      </c>
      <c r="TF4" s="729">
        <f t="shared" ca="1" si="8"/>
        <v>41939</v>
      </c>
      <c r="TG4" s="729" t="str">
        <f t="shared" ca="1" si="8"/>
        <v/>
      </c>
      <c r="TH4" s="729" t="str">
        <f t="shared" ca="1" si="8"/>
        <v/>
      </c>
      <c r="TI4" s="729" t="str">
        <f t="shared" ca="1" si="8"/>
        <v/>
      </c>
      <c r="TJ4" s="729" t="str">
        <f t="shared" ca="1" si="8"/>
        <v/>
      </c>
      <c r="TK4" s="729" t="str">
        <f t="shared" ca="1" si="8"/>
        <v/>
      </c>
      <c r="TL4" s="729" t="str">
        <f t="shared" ca="1" si="8"/>
        <v/>
      </c>
      <c r="TM4" s="729">
        <f t="shared" ca="1" si="8"/>
        <v>41946</v>
      </c>
      <c r="TN4" s="729" t="str">
        <f t="shared" ca="1" si="8"/>
        <v/>
      </c>
      <c r="TO4" s="729" t="str">
        <f t="shared" ca="1" si="8"/>
        <v/>
      </c>
      <c r="TP4" s="729" t="str">
        <f t="shared" ca="1" si="8"/>
        <v/>
      </c>
      <c r="TQ4" s="729" t="str">
        <f t="shared" ca="1" si="8"/>
        <v/>
      </c>
      <c r="TR4" s="729" t="str">
        <f t="shared" ca="1" si="8"/>
        <v/>
      </c>
      <c r="TS4" s="729" t="str">
        <f t="shared" ca="1" si="8"/>
        <v/>
      </c>
      <c r="TT4" s="729">
        <f t="shared" ca="1" si="8"/>
        <v>41953</v>
      </c>
      <c r="TU4" s="729" t="str">
        <f t="shared" ca="1" si="8"/>
        <v/>
      </c>
      <c r="TV4" s="729" t="str">
        <f t="shared" ca="1" si="8"/>
        <v/>
      </c>
      <c r="TW4" s="729" t="str">
        <f t="shared" ca="1" si="8"/>
        <v/>
      </c>
      <c r="TX4" s="729" t="str">
        <f t="shared" ca="1" si="8"/>
        <v/>
      </c>
      <c r="TY4" s="729" t="str">
        <f t="shared" ca="1" si="8"/>
        <v/>
      </c>
      <c r="TZ4" s="729" t="str">
        <f t="shared" ca="1" si="8"/>
        <v/>
      </c>
      <c r="UA4" s="729">
        <f t="shared" ca="1" si="8"/>
        <v>41960</v>
      </c>
      <c r="UB4" s="729" t="str">
        <f t="shared" ca="1" si="8"/>
        <v/>
      </c>
      <c r="UC4" s="729" t="str">
        <f t="shared" ca="1" si="8"/>
        <v/>
      </c>
      <c r="UD4" s="729" t="str">
        <f t="shared" ca="1" si="8"/>
        <v/>
      </c>
      <c r="UE4" s="729" t="str">
        <f t="shared" ca="1" si="8"/>
        <v/>
      </c>
      <c r="UF4" s="729" t="str">
        <f t="shared" ca="1" si="8"/>
        <v/>
      </c>
      <c r="UG4" s="729" t="str">
        <f t="shared" ca="1" si="8"/>
        <v/>
      </c>
      <c r="UH4" s="729">
        <f t="shared" ca="1" si="8"/>
        <v>41967</v>
      </c>
      <c r="UI4" s="729" t="str">
        <f t="shared" ca="1" si="8"/>
        <v/>
      </c>
      <c r="UJ4" s="729" t="str">
        <f t="shared" ca="1" si="8"/>
        <v/>
      </c>
      <c r="UK4" s="729" t="str">
        <f t="shared" ca="1" si="8"/>
        <v/>
      </c>
      <c r="UL4" s="729" t="str">
        <f t="shared" ca="1" si="8"/>
        <v/>
      </c>
      <c r="UM4" s="729" t="str">
        <f t="shared" ca="1" si="8"/>
        <v/>
      </c>
      <c r="UN4" s="729" t="str">
        <f t="shared" ca="1" si="8"/>
        <v/>
      </c>
      <c r="UO4" s="729">
        <f t="shared" ca="1" si="8"/>
        <v>41974</v>
      </c>
      <c r="UP4" s="729" t="str">
        <f t="shared" ca="1" si="8"/>
        <v/>
      </c>
      <c r="UQ4" s="729" t="str">
        <f t="shared" ca="1" si="8"/>
        <v/>
      </c>
      <c r="UR4" s="729" t="str">
        <f t="shared" ca="1" si="8"/>
        <v/>
      </c>
      <c r="US4" s="729" t="str">
        <f t="shared" ca="1" si="8"/>
        <v/>
      </c>
      <c r="UT4" s="729" t="str">
        <f t="shared" ca="1" si="8"/>
        <v/>
      </c>
      <c r="UU4" s="729" t="str">
        <f t="shared" ca="1" si="8"/>
        <v/>
      </c>
      <c r="UV4" s="729">
        <f t="shared" ca="1" si="8"/>
        <v>41981</v>
      </c>
      <c r="UW4" s="729" t="str">
        <f t="shared" ca="1" si="8"/>
        <v/>
      </c>
      <c r="UX4" s="729" t="str">
        <f t="shared" ca="1" si="8"/>
        <v/>
      </c>
      <c r="UY4" s="729" t="str">
        <f t="shared" ca="1" si="8"/>
        <v/>
      </c>
      <c r="UZ4" s="729" t="str">
        <f t="shared" ca="1" si="8"/>
        <v/>
      </c>
      <c r="VA4" s="729" t="str">
        <f t="shared" ca="1" si="8"/>
        <v/>
      </c>
      <c r="VB4" s="729" t="str">
        <f t="shared" ca="1" si="8"/>
        <v/>
      </c>
      <c r="VC4" s="729">
        <f t="shared" ca="1" si="8"/>
        <v>41988</v>
      </c>
      <c r="VD4" s="729" t="str">
        <f t="shared" ca="1" si="8"/>
        <v/>
      </c>
      <c r="VE4" s="729" t="str">
        <f t="shared" ca="1" si="8"/>
        <v/>
      </c>
      <c r="VF4" s="729" t="str">
        <f t="shared" ca="1" si="8"/>
        <v/>
      </c>
      <c r="VG4" s="729" t="str">
        <f t="shared" ca="1" si="8"/>
        <v/>
      </c>
      <c r="VH4" s="729" t="str">
        <f t="shared" ca="1" si="8"/>
        <v/>
      </c>
      <c r="VI4" s="729" t="str">
        <f t="shared" ca="1" si="8"/>
        <v/>
      </c>
      <c r="VJ4" s="729">
        <f t="shared" ca="1" si="8"/>
        <v>41995</v>
      </c>
      <c r="VK4" s="729" t="str">
        <f t="shared" ca="1" si="8"/>
        <v/>
      </c>
      <c r="VL4" s="729" t="str">
        <f t="shared" ca="1" si="8"/>
        <v/>
      </c>
      <c r="VM4" s="729" t="str">
        <f t="shared" ca="1" si="8"/>
        <v/>
      </c>
      <c r="VN4" s="729" t="str">
        <f t="shared" ca="1" si="8"/>
        <v/>
      </c>
      <c r="VO4" s="729" t="str">
        <f t="shared" ca="1" si="8"/>
        <v/>
      </c>
      <c r="VP4" s="729" t="str">
        <f t="shared" ref="VP4:YA4" ca="1" si="9">IF(WEEKDAY(VP$6)=2,VP6,"")</f>
        <v/>
      </c>
      <c r="VQ4" s="729">
        <f t="shared" ca="1" si="9"/>
        <v>42002</v>
      </c>
      <c r="VR4" s="729" t="str">
        <f t="shared" ca="1" si="9"/>
        <v/>
      </c>
      <c r="VS4" s="729" t="str">
        <f t="shared" ca="1" si="9"/>
        <v/>
      </c>
      <c r="VT4" s="729" t="str">
        <f t="shared" ca="1" si="9"/>
        <v/>
      </c>
      <c r="VU4" s="729" t="str">
        <f t="shared" ca="1" si="9"/>
        <v/>
      </c>
      <c r="VV4" s="729" t="str">
        <f t="shared" ca="1" si="9"/>
        <v/>
      </c>
      <c r="VW4" s="729" t="str">
        <f t="shared" ca="1" si="9"/>
        <v/>
      </c>
      <c r="VX4" s="729">
        <f t="shared" ca="1" si="9"/>
        <v>42009</v>
      </c>
      <c r="VY4" s="729" t="str">
        <f t="shared" ca="1" si="9"/>
        <v/>
      </c>
      <c r="VZ4" s="729" t="str">
        <f t="shared" ca="1" si="9"/>
        <v/>
      </c>
      <c r="WA4" s="729" t="str">
        <f t="shared" ca="1" si="9"/>
        <v/>
      </c>
      <c r="WB4" s="729" t="str">
        <f t="shared" ca="1" si="9"/>
        <v/>
      </c>
      <c r="WC4" s="729" t="str">
        <f t="shared" ca="1" si="9"/>
        <v/>
      </c>
      <c r="WD4" s="729" t="str">
        <f t="shared" ca="1" si="9"/>
        <v/>
      </c>
      <c r="WE4" s="729">
        <f t="shared" ca="1" si="9"/>
        <v>42016</v>
      </c>
      <c r="WF4" s="729" t="str">
        <f t="shared" ca="1" si="9"/>
        <v/>
      </c>
      <c r="WG4" s="729" t="str">
        <f t="shared" ca="1" si="9"/>
        <v/>
      </c>
      <c r="WH4" s="729" t="str">
        <f t="shared" ca="1" si="9"/>
        <v/>
      </c>
      <c r="WI4" s="729" t="str">
        <f t="shared" ca="1" si="9"/>
        <v/>
      </c>
      <c r="WJ4" s="729" t="str">
        <f t="shared" ca="1" si="9"/>
        <v/>
      </c>
      <c r="WK4" s="729" t="str">
        <f t="shared" ca="1" si="9"/>
        <v/>
      </c>
      <c r="WL4" s="729">
        <f t="shared" ca="1" si="9"/>
        <v>42023</v>
      </c>
      <c r="WM4" s="729" t="str">
        <f t="shared" ca="1" si="9"/>
        <v/>
      </c>
      <c r="WN4" s="729" t="str">
        <f t="shared" ca="1" si="9"/>
        <v/>
      </c>
      <c r="WO4" s="729" t="str">
        <f t="shared" ca="1" si="9"/>
        <v/>
      </c>
      <c r="WP4" s="729" t="str">
        <f t="shared" ca="1" si="9"/>
        <v/>
      </c>
      <c r="WQ4" s="729" t="str">
        <f t="shared" ca="1" si="9"/>
        <v/>
      </c>
      <c r="WR4" s="729" t="str">
        <f t="shared" ca="1" si="9"/>
        <v/>
      </c>
      <c r="WS4" s="729">
        <f t="shared" ca="1" si="9"/>
        <v>42030</v>
      </c>
      <c r="WT4" s="729" t="str">
        <f t="shared" ca="1" si="9"/>
        <v/>
      </c>
      <c r="WU4" s="729" t="str">
        <f t="shared" ca="1" si="9"/>
        <v/>
      </c>
      <c r="WV4" s="729" t="str">
        <f t="shared" ca="1" si="9"/>
        <v/>
      </c>
      <c r="WW4" s="729" t="str">
        <f t="shared" ca="1" si="9"/>
        <v/>
      </c>
      <c r="WX4" s="729" t="str">
        <f t="shared" ca="1" si="9"/>
        <v/>
      </c>
      <c r="WY4" s="729" t="str">
        <f t="shared" ca="1" si="9"/>
        <v/>
      </c>
      <c r="WZ4" s="729">
        <f t="shared" ca="1" si="9"/>
        <v>42037</v>
      </c>
      <c r="XA4" s="729" t="str">
        <f t="shared" ca="1" si="9"/>
        <v/>
      </c>
      <c r="XB4" s="729" t="str">
        <f t="shared" ca="1" si="9"/>
        <v/>
      </c>
      <c r="XC4" s="729" t="str">
        <f t="shared" ca="1" si="9"/>
        <v/>
      </c>
      <c r="XD4" s="729" t="str">
        <f t="shared" ca="1" si="9"/>
        <v/>
      </c>
      <c r="XE4" s="729" t="str">
        <f t="shared" ca="1" si="9"/>
        <v/>
      </c>
      <c r="XF4" s="729" t="str">
        <f t="shared" ca="1" si="9"/>
        <v/>
      </c>
      <c r="XG4" s="729">
        <f t="shared" ca="1" si="9"/>
        <v>42044</v>
      </c>
      <c r="XH4" s="729" t="str">
        <f t="shared" ca="1" si="9"/>
        <v/>
      </c>
      <c r="XI4" s="729" t="str">
        <f t="shared" ca="1" si="9"/>
        <v/>
      </c>
      <c r="XJ4" s="729" t="str">
        <f t="shared" ca="1" si="9"/>
        <v/>
      </c>
      <c r="XK4" s="729" t="str">
        <f t="shared" ca="1" si="9"/>
        <v/>
      </c>
      <c r="XL4" s="729" t="str">
        <f t="shared" ca="1" si="9"/>
        <v/>
      </c>
      <c r="XM4" s="729" t="str">
        <f t="shared" ca="1" si="9"/>
        <v/>
      </c>
      <c r="XN4" s="729">
        <f t="shared" ca="1" si="9"/>
        <v>42051</v>
      </c>
      <c r="XO4" s="729" t="str">
        <f t="shared" ca="1" si="9"/>
        <v/>
      </c>
      <c r="XP4" s="729" t="str">
        <f t="shared" ca="1" si="9"/>
        <v/>
      </c>
      <c r="XQ4" s="729" t="str">
        <f t="shared" ca="1" si="9"/>
        <v/>
      </c>
      <c r="XR4" s="729" t="str">
        <f t="shared" ca="1" si="9"/>
        <v/>
      </c>
      <c r="XS4" s="729" t="str">
        <f t="shared" ca="1" si="9"/>
        <v/>
      </c>
      <c r="XT4" s="729" t="str">
        <f t="shared" ca="1" si="9"/>
        <v/>
      </c>
      <c r="XU4" s="729">
        <f t="shared" ca="1" si="9"/>
        <v>42058</v>
      </c>
      <c r="XV4" s="729" t="str">
        <f t="shared" ca="1" si="9"/>
        <v/>
      </c>
      <c r="XW4" s="729" t="str">
        <f t="shared" ca="1" si="9"/>
        <v/>
      </c>
      <c r="XX4" s="729" t="str">
        <f t="shared" ca="1" si="9"/>
        <v/>
      </c>
      <c r="XY4" s="729" t="str">
        <f t="shared" ca="1" si="9"/>
        <v/>
      </c>
      <c r="XZ4" s="729" t="str">
        <f t="shared" ca="1" si="9"/>
        <v/>
      </c>
      <c r="YA4" s="729" t="str">
        <f t="shared" ca="1" si="9"/>
        <v/>
      </c>
      <c r="YB4" s="729">
        <f t="shared" ref="YB4:ZZ4" ca="1" si="10">IF(WEEKDAY(YB$6)=2,YB6,"")</f>
        <v>42065</v>
      </c>
      <c r="YC4" s="729" t="str">
        <f t="shared" ca="1" si="10"/>
        <v/>
      </c>
      <c r="YD4" s="729" t="str">
        <f t="shared" ca="1" si="10"/>
        <v/>
      </c>
      <c r="YE4" s="729" t="str">
        <f t="shared" ca="1" si="10"/>
        <v/>
      </c>
      <c r="YF4" s="729" t="str">
        <f t="shared" ca="1" si="10"/>
        <v/>
      </c>
      <c r="YG4" s="729" t="str">
        <f t="shared" ca="1" si="10"/>
        <v/>
      </c>
      <c r="YH4" s="729" t="str">
        <f t="shared" ca="1" si="10"/>
        <v/>
      </c>
      <c r="YI4" s="729">
        <f t="shared" ca="1" si="10"/>
        <v>42072</v>
      </c>
      <c r="YJ4" s="729" t="str">
        <f t="shared" ca="1" si="10"/>
        <v/>
      </c>
      <c r="YK4" s="729" t="str">
        <f t="shared" ca="1" si="10"/>
        <v/>
      </c>
      <c r="YL4" s="729" t="str">
        <f t="shared" ca="1" si="10"/>
        <v/>
      </c>
      <c r="YM4" s="729" t="str">
        <f t="shared" ca="1" si="10"/>
        <v/>
      </c>
      <c r="YN4" s="729" t="str">
        <f t="shared" ca="1" si="10"/>
        <v/>
      </c>
      <c r="YO4" s="729" t="str">
        <f t="shared" ca="1" si="10"/>
        <v/>
      </c>
      <c r="YP4" s="729">
        <f t="shared" ca="1" si="10"/>
        <v>42079</v>
      </c>
      <c r="YQ4" s="729" t="str">
        <f t="shared" ca="1" si="10"/>
        <v/>
      </c>
      <c r="YR4" s="729" t="str">
        <f t="shared" ca="1" si="10"/>
        <v/>
      </c>
      <c r="YS4" s="729" t="str">
        <f t="shared" ca="1" si="10"/>
        <v/>
      </c>
      <c r="YT4" s="729" t="str">
        <f t="shared" ca="1" si="10"/>
        <v/>
      </c>
      <c r="YU4" s="729" t="str">
        <f t="shared" ca="1" si="10"/>
        <v/>
      </c>
      <c r="YV4" s="729" t="str">
        <f t="shared" ca="1" si="10"/>
        <v/>
      </c>
      <c r="YW4" s="729">
        <f t="shared" ca="1" si="10"/>
        <v>42086</v>
      </c>
      <c r="YX4" s="729" t="str">
        <f t="shared" ca="1" si="10"/>
        <v/>
      </c>
      <c r="YY4" s="729" t="str">
        <f t="shared" ca="1" si="10"/>
        <v/>
      </c>
      <c r="YZ4" s="729" t="str">
        <f t="shared" ca="1" si="10"/>
        <v/>
      </c>
      <c r="ZA4" s="729" t="str">
        <f t="shared" ca="1" si="10"/>
        <v/>
      </c>
      <c r="ZB4" s="729" t="str">
        <f t="shared" ca="1" si="10"/>
        <v/>
      </c>
      <c r="ZC4" s="729" t="str">
        <f t="shared" ca="1" si="10"/>
        <v/>
      </c>
      <c r="ZD4" s="729">
        <f t="shared" ca="1" si="10"/>
        <v>42093</v>
      </c>
      <c r="ZE4" s="729" t="str">
        <f t="shared" ca="1" si="10"/>
        <v/>
      </c>
      <c r="ZF4" s="729" t="str">
        <f t="shared" ca="1" si="10"/>
        <v/>
      </c>
      <c r="ZG4" s="729" t="str">
        <f t="shared" ca="1" si="10"/>
        <v/>
      </c>
      <c r="ZH4" s="729" t="str">
        <f t="shared" ca="1" si="10"/>
        <v/>
      </c>
      <c r="ZI4" s="729" t="str">
        <f t="shared" ca="1" si="10"/>
        <v/>
      </c>
      <c r="ZJ4" s="729" t="str">
        <f t="shared" ca="1" si="10"/>
        <v/>
      </c>
      <c r="ZK4" s="729">
        <f t="shared" ca="1" si="10"/>
        <v>42100</v>
      </c>
      <c r="ZL4" s="729" t="str">
        <f t="shared" ca="1" si="10"/>
        <v/>
      </c>
      <c r="ZM4" s="729" t="str">
        <f t="shared" ca="1" si="10"/>
        <v/>
      </c>
      <c r="ZN4" s="729" t="str">
        <f t="shared" ca="1" si="10"/>
        <v/>
      </c>
      <c r="ZO4" s="729" t="str">
        <f t="shared" ca="1" si="10"/>
        <v/>
      </c>
      <c r="ZP4" s="729" t="str">
        <f t="shared" ca="1" si="10"/>
        <v/>
      </c>
      <c r="ZQ4" s="729" t="str">
        <f t="shared" ca="1" si="10"/>
        <v/>
      </c>
      <c r="ZR4" s="729">
        <f t="shared" ca="1" si="10"/>
        <v>42107</v>
      </c>
      <c r="ZS4" s="729" t="str">
        <f t="shared" ca="1" si="10"/>
        <v/>
      </c>
      <c r="ZT4" s="729" t="str">
        <f t="shared" ca="1" si="10"/>
        <v/>
      </c>
      <c r="ZU4" s="729" t="str">
        <f t="shared" ca="1" si="10"/>
        <v/>
      </c>
      <c r="ZV4" s="729" t="str">
        <f t="shared" ca="1" si="10"/>
        <v/>
      </c>
      <c r="ZW4" s="729" t="str">
        <f t="shared" ca="1" si="10"/>
        <v/>
      </c>
      <c r="ZX4" s="729" t="str">
        <f t="shared" ca="1" si="10"/>
        <v/>
      </c>
      <c r="ZY4" s="729">
        <f t="shared" ca="1" si="10"/>
        <v>42114</v>
      </c>
      <c r="ZZ4" s="729" t="str">
        <f t="shared" ca="1" si="10"/>
        <v/>
      </c>
      <c r="AAA4" s="588"/>
      <c r="AAD4" s="112"/>
      <c r="AAE4" s="551" t="s">
        <v>29</v>
      </c>
      <c r="AAF4" s="583" t="s">
        <v>186</v>
      </c>
      <c r="AAG4" s="77"/>
      <c r="AAH4" s="78">
        <f>WORKDAY(S.RuleEffective+44,1,S.DDL_DEQClosed)</f>
        <v>41610</v>
      </c>
      <c r="AAI4" s="63"/>
      <c r="AAJ4" s="508" t="s">
        <v>257</v>
      </c>
      <c r="AAK4" s="508"/>
      <c r="AAL4" s="65"/>
      <c r="AAM4" s="112"/>
      <c r="AAN4"/>
      <c r="AAP4" s="23" t="s">
        <v>0</v>
      </c>
      <c r="AAT4" s="23"/>
      <c r="AAU4" s="44"/>
    </row>
    <row r="5" spans="1:745" s="23" customFormat="1" ht="29.25" customHeight="1">
      <c r="A5" s="558"/>
      <c r="B5" s="317"/>
      <c r="C5" s="687"/>
      <c r="D5" s="205"/>
      <c r="E5" s="540" t="s">
        <v>194</v>
      </c>
      <c r="F5" s="235" t="s">
        <v>298</v>
      </c>
      <c r="G5" s="221" t="s">
        <v>262</v>
      </c>
      <c r="H5" s="221" t="s">
        <v>90</v>
      </c>
      <c r="I5" s="598"/>
      <c r="J5" s="609">
        <f ca="1">J6</f>
        <v>41423</v>
      </c>
      <c r="K5" s="609" t="str">
        <f ca="1">IF(WEEKDAY(K$6)=2,K6,"")</f>
        <v/>
      </c>
      <c r="L5" s="609" t="str">
        <f t="shared" ref="L5:R5" ca="1" si="11">IF(WEEKDAY(L$6)=2,L6,"")</f>
        <v/>
      </c>
      <c r="M5" s="609" t="str">
        <f t="shared" ca="1" si="11"/>
        <v/>
      </c>
      <c r="N5" s="609" t="str">
        <f t="shared" ca="1" si="11"/>
        <v/>
      </c>
      <c r="O5" s="609">
        <f t="shared" ca="1" si="11"/>
        <v>41428</v>
      </c>
      <c r="P5" s="609" t="str">
        <f t="shared" ca="1" si="11"/>
        <v/>
      </c>
      <c r="Q5" s="609" t="str">
        <f t="shared" ca="1" si="11"/>
        <v/>
      </c>
      <c r="R5" s="609" t="str">
        <f t="shared" ca="1" si="11"/>
        <v/>
      </c>
      <c r="S5" s="609" t="str">
        <f t="shared" ref="S5" ca="1" si="12">IF(WEEKDAY(S$6)=2,S6,"")</f>
        <v/>
      </c>
      <c r="T5" s="609" t="str">
        <f t="shared" ref="T5" ca="1" si="13">IF(WEEKDAY(T$6)=2,T6,"")</f>
        <v/>
      </c>
      <c r="U5" s="609" t="str">
        <f t="shared" ref="U5" ca="1" si="14">IF(WEEKDAY(U$6)=2,U6,"")</f>
        <v/>
      </c>
      <c r="V5" s="609">
        <f t="shared" ref="V5" ca="1" si="15">IF(WEEKDAY(V$6)=2,V6,"")</f>
        <v>41435</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f t="shared" ref="AC5" ca="1" si="21">IF(WEEKDAY(AC$6)=2,AC6,"")</f>
        <v>41442</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f t="shared" ref="AJ5" ca="1" si="27">IF(WEEKDAY(AJ$6)=2,AJ6,"")</f>
        <v>41449</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f t="shared" ref="AQ5" ca="1" si="34">IF(WEEKDAY(AQ$6)=2,AQ6,"")</f>
        <v>41456</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f t="shared" ref="AX5" ca="1" si="41">IF(WEEKDAY(AX$6)=2,AX6,"")</f>
        <v>41463</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f t="shared" ref="BE5" ca="1" si="48">IF(WEEKDAY(BE$6)=2,BE6,"")</f>
        <v>41470</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f t="shared" ref="BL5" ca="1" si="55">IF(WEEKDAY(BL$6)=2,BL6,"")</f>
        <v>41477</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f t="shared" ref="BS5" ca="1" si="62">IF(WEEKDAY(BS$6)=2,BS6,"")</f>
        <v>41484</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f t="shared" ref="BZ5" ca="1" si="69">IF(WEEKDAY(BZ$6)=2,BZ6,"")</f>
        <v>41491</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f t="shared" ref="CG5" ca="1" si="76">IF(WEEKDAY(CG$6)=2,CG6,"")</f>
        <v>41498</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f t="shared" ref="CN5" ca="1" si="83">IF(WEEKDAY(CN$6)=2,CN6,"")</f>
        <v>41505</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f t="shared" ref="CU5" ca="1" si="90">IF(WEEKDAY(CU$6)=2,CU6,"")</f>
        <v>41512</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f t="shared" ref="DB5" ca="1" si="97">IF(WEEKDAY(DB$6)=2,DB6,"")</f>
        <v>41519</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f t="shared" ref="DI5" ca="1" si="104">IF(WEEKDAY(DI$6)=2,DI6,"")</f>
        <v>41526</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f t="shared" ref="DP5" ca="1" si="111">IF(WEEKDAY(DP$6)=2,DP6,"")</f>
        <v>41533</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f t="shared" ref="DW5" ca="1" si="118">IF(WEEKDAY(DW$6)=2,DW6,"")</f>
        <v>41540</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f t="shared" ref="ED5" ca="1" si="125">IF(WEEKDAY(ED$6)=2,ED6,"")</f>
        <v>41547</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f t="shared" ref="EK5" ca="1" si="132">IF(WEEKDAY(EK$6)=2,EK6,"")</f>
        <v>41554</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f t="shared" ref="ER5" ca="1" si="139">IF(WEEKDAY(ER$6)=2,ER6,"")</f>
        <v>41561</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f t="shared" ref="EY5" ca="1" si="146">IF(WEEKDAY(EY$6)=2,EY6,"")</f>
        <v>41568</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f t="shared" ref="FF5" ca="1" si="153">IF(WEEKDAY(FF$6)=2,FF6,"")</f>
        <v>41575</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f t="shared" ref="FM5" ca="1" si="160">IF(WEEKDAY(FM$6)=2,FM6,"")</f>
        <v>41582</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f t="shared" ref="FT5" ca="1" si="167">IF(WEEKDAY(FT$6)=2,FT6,"")</f>
        <v>41589</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f t="shared" ref="GA5" ca="1" si="174">IF(WEEKDAY(GA$6)=2,GA6,"")</f>
        <v>41596</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f t="shared" ref="GH5" ca="1" si="181">IF(WEEKDAY(GH$6)=2,GH6,"")</f>
        <v>41603</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f t="shared" ref="GO5" ca="1" si="188">IF(WEEKDAY(GO$6)=2,GO6,"")</f>
        <v>41610</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f t="shared" ref="GV5" ca="1" si="195">IF(WEEKDAY(GV$6)=2,GV6,"")</f>
        <v>41617</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f t="shared" ref="HC5" ca="1" si="202">IF(WEEKDAY(HC$6)=2,HC6,"")</f>
        <v>41624</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f t="shared" ref="HJ5" ca="1" si="209">IF(WEEKDAY(HJ$6)=2,HJ6,"")</f>
        <v>41631</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f t="shared" ref="HQ5" ca="1" si="216">IF(WEEKDAY(HQ$6)=2,HQ6,"")</f>
        <v>41638</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f t="shared" ref="HX5" ca="1" si="223">IF(WEEKDAY(HX$6)=2,HX6,"")</f>
        <v>41645</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f t="shared" ref="IE5" ca="1" si="230">IF(WEEKDAY(IE$6)=2,IE6,"")</f>
        <v>41652</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f t="shared" ref="IL5" ca="1" si="237">IF(WEEKDAY(IL$6)=2,IL6,"")</f>
        <v>41659</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f t="shared" ref="IS5" ca="1" si="244">IF(WEEKDAY(IS$6)=2,IS6,"")</f>
        <v>41666</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f t="shared" ref="IZ5" ca="1" si="251">IF(WEEKDAY(IZ$6)=2,IZ6,"")</f>
        <v>41673</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f t="shared" ref="JG5" ca="1" si="258">IF(WEEKDAY(JG$6)=2,JG6,"")</f>
        <v>41680</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f t="shared" ref="JN5" ca="1" si="265">IF(WEEKDAY(JN$6)=2,JN6,"")</f>
        <v>41687</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f t="shared" ref="JU5" ca="1" si="272">IF(WEEKDAY(JU$6)=2,JU6,"")</f>
        <v>41694</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f t="shared" ref="KB5" ca="1" si="279">IF(WEEKDAY(KB$6)=2,KB6,"")</f>
        <v>41701</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f t="shared" ref="KI5" ca="1" si="286">IF(WEEKDAY(KI$6)=2,KI6,"")</f>
        <v>41708</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f t="shared" ref="KP5" ca="1" si="293">IF(WEEKDAY(KP$6)=2,KP6,"")</f>
        <v>41715</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f t="shared" ref="KW5" ca="1" si="300">IF(WEEKDAY(KW$6)=2,KW6,"")</f>
        <v>41722</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f t="shared" ref="LD5" ca="1" si="307">IF(WEEKDAY(LD$6)=2,LD6,"")</f>
        <v>41729</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f t="shared" ref="LK5" ca="1" si="314">IF(WEEKDAY(LK$6)=2,LK6,"")</f>
        <v>41736</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f t="shared" ref="LR5" ca="1" si="321">IF(WEEKDAY(LR$6)=2,LR6,"")</f>
        <v>41743</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f t="shared" ref="LY5" ca="1" si="328">IF(WEEKDAY(LY$6)=2,LY6,"")</f>
        <v>41750</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f t="shared" ref="MF5" ca="1" si="335">IF(WEEKDAY(MF$6)=2,MF6,"")</f>
        <v>41757</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f t="shared" ref="MM5" ca="1" si="342">IF(WEEKDAY(MM$6)=2,MM6,"")</f>
        <v>41764</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f t="shared" ref="MT5" ca="1" si="349">IF(WEEKDAY(MT$6)=2,MT6,"")</f>
        <v>41771</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f t="shared" ref="NA5" ca="1" si="356">IF(WEEKDAY(NA$6)=2,NA6,"")</f>
        <v>41778</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f t="shared" ref="NH5" ca="1" si="363">IF(WEEKDAY(NH$6)=2,NH6,"")</f>
        <v>41785</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f t="shared" ref="NO5" ca="1" si="370">IF(WEEKDAY(NO$6)=2,NO6,"")</f>
        <v>41792</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f t="shared" ref="NV5" ca="1" si="377">IF(WEEKDAY(NV$6)=2,NV6,"")</f>
        <v>41799</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f t="shared" ref="OC5" ca="1" si="384">IF(WEEKDAY(OC$6)=2,OC6,"")</f>
        <v>41806</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f t="shared" ref="OJ5" ca="1" si="391">IF(WEEKDAY(OJ$6)=2,OJ6,"")</f>
        <v>41813</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f t="shared" ref="OQ5" ca="1" si="398">IF(WEEKDAY(OQ$6)=2,OQ6,"")</f>
        <v>41820</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f t="shared" ref="OX5" ca="1" si="405">IF(WEEKDAY(OX$6)=2,OX6,"")</f>
        <v>41827</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f t="shared" ref="PE5" ca="1" si="412">IF(WEEKDAY(PE$6)=2,PE6,"")</f>
        <v>41834</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f t="shared" ref="PL5" ca="1" si="419">IF(WEEKDAY(PL$6)=2,PL6,"")</f>
        <v>41841</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f t="shared" ref="PS5" ca="1" si="426">IF(WEEKDAY(PS$6)=2,PS6,"")</f>
        <v>41848</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f t="shared" ref="PZ5" ca="1" si="433">IF(WEEKDAY(PZ$6)=2,PZ6,"")</f>
        <v>41855</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f t="shared" ref="QG5" ca="1" si="440">IF(WEEKDAY(QG$6)=2,QG6,"")</f>
        <v>41862</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f t="shared" ref="QN5" ca="1" si="447">IF(WEEKDAY(QN$6)=2,QN6,"")</f>
        <v>41869</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f t="shared" ref="QU5" ca="1" si="454">IF(WEEKDAY(QU$6)=2,QU6,"")</f>
        <v>41876</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f t="shared" ref="RB5" ca="1" si="461">IF(WEEKDAY(RB$6)=2,RB6,"")</f>
        <v>41883</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f t="shared" ref="RI5" ca="1" si="468">IF(WEEKDAY(RI$6)=2,RI6,"")</f>
        <v>41890</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f t="shared" ref="RP5" ca="1" si="475">IF(WEEKDAY(RP$6)=2,RP6,"")</f>
        <v>41897</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f t="shared" ref="RW5" ca="1" si="482">IF(WEEKDAY(RW$6)=2,RW6,"")</f>
        <v>41904</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f t="shared" ref="SD5" ca="1" si="489">IF(WEEKDAY(SD$6)=2,SD6,"")</f>
        <v>41911</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f t="shared" ref="SK5" ca="1" si="496">IF(WEEKDAY(SK$6)=2,SK6,"")</f>
        <v>41918</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f t="shared" ref="SR5" ca="1" si="503">IF(WEEKDAY(SR$6)=2,SR6,"")</f>
        <v>41925</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f t="shared" ref="SY5" ca="1" si="510">IF(WEEKDAY(SY$6)=2,SY6,"")</f>
        <v>41932</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f t="shared" ref="TF5" ca="1" si="517">IF(WEEKDAY(TF$6)=2,TF6,"")</f>
        <v>41939</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f t="shared" ref="TM5" ca="1" si="524">IF(WEEKDAY(TM$6)=2,TM6,"")</f>
        <v>41946</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f t="shared" ref="TT5" ca="1" si="531">IF(WEEKDAY(TT$6)=2,TT6,"")</f>
        <v>41953</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f t="shared" ref="UA5" ca="1" si="538">IF(WEEKDAY(UA$6)=2,UA6,"")</f>
        <v>41960</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f t="shared" ref="UH5" ca="1" si="545">IF(WEEKDAY(UH$6)=2,UH6,"")</f>
        <v>41967</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f t="shared" ref="UO5" ca="1" si="552">IF(WEEKDAY(UO$6)=2,UO6,"")</f>
        <v>41974</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f t="shared" ref="UV5" ca="1" si="559">IF(WEEKDAY(UV$6)=2,UV6,"")</f>
        <v>41981</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f t="shared" ref="VC5" ca="1" si="566">IF(WEEKDAY(VC$6)=2,VC6,"")</f>
        <v>41988</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f t="shared" ref="VJ5" ca="1" si="573">IF(WEEKDAY(VJ$6)=2,VJ6,"")</f>
        <v>41995</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f t="shared" ref="VQ5" ca="1" si="580">IF(WEEKDAY(VQ$6)=2,VQ6,"")</f>
        <v>42002</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f t="shared" ref="VX5" ca="1" si="587">IF(WEEKDAY(VX$6)=2,VX6,"")</f>
        <v>42009</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f t="shared" ref="WE5" ca="1" si="594">IF(WEEKDAY(WE$6)=2,WE6,"")</f>
        <v>42016</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f t="shared" ref="WL5" ca="1" si="601">IF(WEEKDAY(WL$6)=2,WL6,"")</f>
        <v>42023</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f t="shared" ref="WS5" ca="1" si="608">IF(WEEKDAY(WS$6)=2,WS6,"")</f>
        <v>42030</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f t="shared" ref="WZ5" ca="1" si="615">IF(WEEKDAY(WZ$6)=2,WZ6,"")</f>
        <v>42037</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f t="shared" ref="XG5" ca="1" si="622">IF(WEEKDAY(XG$6)=2,XG6,"")</f>
        <v>42044</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f t="shared" ref="XN5" ca="1" si="629">IF(WEEKDAY(XN$6)=2,XN6,"")</f>
        <v>42051</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f t="shared" ref="XU5" ca="1" si="636">IF(WEEKDAY(XU$6)=2,XU6,"")</f>
        <v>42058</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f t="shared" ref="YB5" ca="1" si="643">IF(WEEKDAY(YB$6)=2,YB6,"")</f>
        <v>42065</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f t="shared" ref="YI5" ca="1" si="650">IF(WEEKDAY(YI$6)=2,YI6,"")</f>
        <v>42072</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f t="shared" ref="YP5" ca="1" si="657">IF(WEEKDAY(YP$6)=2,YP6,"")</f>
        <v>42079</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f t="shared" ref="YW5" ca="1" si="664">IF(WEEKDAY(YW$6)=2,YW6,"")</f>
        <v>42086</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f t="shared" ref="ZD5" ca="1" si="671">IF(WEEKDAY(ZD$6)=2,ZD6,"")</f>
        <v>42093</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f t="shared" ref="ZK5" ca="1" si="678">IF(WEEKDAY(ZK$6)=2,ZK6,"")</f>
        <v>42100</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f t="shared" ref="ZR5" ca="1" si="685">IF(WEEKDAY(ZR$6)=2,ZR6,"")</f>
        <v>42107</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f t="shared" ref="ZY5" ca="1" si="692">IF(WEEKDAY(ZY$6)=2,ZY6,"")</f>
        <v>42114</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88" t="s">
        <v>0</v>
      </c>
      <c r="E6" s="788"/>
      <c r="F6" s="318">
        <f ca="1">NETWORKDAYS(TODAY(),H6)</f>
        <v>144</v>
      </c>
      <c r="G6" s="524">
        <v>41369</v>
      </c>
      <c r="H6" s="524">
        <f>AAH6</f>
        <v>41624</v>
      </c>
      <c r="I6" s="598"/>
      <c r="J6" s="610">
        <f ca="1">TODAY()+J3</f>
        <v>41423</v>
      </c>
      <c r="K6" s="610">
        <f ca="1">J$6+1</f>
        <v>41424</v>
      </c>
      <c r="L6" s="610">
        <f t="shared" ref="L6:BW6" ca="1" si="694">K$6+1</f>
        <v>41425</v>
      </c>
      <c r="M6" s="610">
        <f t="shared" ca="1" si="694"/>
        <v>41426</v>
      </c>
      <c r="N6" s="610">
        <f t="shared" ca="1" si="694"/>
        <v>41427</v>
      </c>
      <c r="O6" s="610">
        <f t="shared" ca="1" si="694"/>
        <v>41428</v>
      </c>
      <c r="P6" s="610">
        <f t="shared" ca="1" si="694"/>
        <v>41429</v>
      </c>
      <c r="Q6" s="610">
        <f t="shared" ca="1" si="694"/>
        <v>41430</v>
      </c>
      <c r="R6" s="610">
        <f t="shared" ca="1" si="694"/>
        <v>41431</v>
      </c>
      <c r="S6" s="610">
        <f t="shared" ca="1" si="694"/>
        <v>41432</v>
      </c>
      <c r="T6" s="610">
        <f t="shared" ca="1" si="694"/>
        <v>41433</v>
      </c>
      <c r="U6" s="610">
        <f t="shared" ca="1" si="694"/>
        <v>41434</v>
      </c>
      <c r="V6" s="610">
        <f t="shared" ca="1" si="694"/>
        <v>41435</v>
      </c>
      <c r="W6" s="610">
        <f t="shared" ca="1" si="694"/>
        <v>41436</v>
      </c>
      <c r="X6" s="610">
        <f t="shared" ca="1" si="694"/>
        <v>41437</v>
      </c>
      <c r="Y6" s="610">
        <f t="shared" ca="1" si="694"/>
        <v>41438</v>
      </c>
      <c r="Z6" s="610">
        <f t="shared" ca="1" si="694"/>
        <v>41439</v>
      </c>
      <c r="AA6" s="610">
        <f t="shared" ca="1" si="694"/>
        <v>41440</v>
      </c>
      <c r="AB6" s="610">
        <f t="shared" ca="1" si="694"/>
        <v>41441</v>
      </c>
      <c r="AC6" s="610">
        <f t="shared" ca="1" si="694"/>
        <v>41442</v>
      </c>
      <c r="AD6" s="610">
        <f t="shared" ca="1" si="694"/>
        <v>41443</v>
      </c>
      <c r="AE6" s="610">
        <f t="shared" ca="1" si="694"/>
        <v>41444</v>
      </c>
      <c r="AF6" s="610">
        <f t="shared" ca="1" si="694"/>
        <v>41445</v>
      </c>
      <c r="AG6" s="610">
        <f t="shared" ca="1" si="694"/>
        <v>41446</v>
      </c>
      <c r="AH6" s="610">
        <f t="shared" ca="1" si="694"/>
        <v>41447</v>
      </c>
      <c r="AI6" s="610">
        <f t="shared" ca="1" si="694"/>
        <v>41448</v>
      </c>
      <c r="AJ6" s="610">
        <f t="shared" ca="1" si="694"/>
        <v>41449</v>
      </c>
      <c r="AK6" s="610">
        <f t="shared" ca="1" si="694"/>
        <v>41450</v>
      </c>
      <c r="AL6" s="610">
        <f t="shared" ca="1" si="694"/>
        <v>41451</v>
      </c>
      <c r="AM6" s="610">
        <f t="shared" ca="1" si="694"/>
        <v>41452</v>
      </c>
      <c r="AN6" s="610">
        <f t="shared" ca="1" si="694"/>
        <v>41453</v>
      </c>
      <c r="AO6" s="610">
        <f t="shared" ca="1" si="694"/>
        <v>41454</v>
      </c>
      <c r="AP6" s="610">
        <f t="shared" ca="1" si="694"/>
        <v>41455</v>
      </c>
      <c r="AQ6" s="610">
        <f t="shared" ca="1" si="694"/>
        <v>41456</v>
      </c>
      <c r="AR6" s="610">
        <f t="shared" ca="1" si="694"/>
        <v>41457</v>
      </c>
      <c r="AS6" s="610">
        <f t="shared" ca="1" si="694"/>
        <v>41458</v>
      </c>
      <c r="AT6" s="610">
        <f t="shared" ca="1" si="694"/>
        <v>41459</v>
      </c>
      <c r="AU6" s="610">
        <f t="shared" ca="1" si="694"/>
        <v>41460</v>
      </c>
      <c r="AV6" s="610">
        <f t="shared" ca="1" si="694"/>
        <v>41461</v>
      </c>
      <c r="AW6" s="610">
        <f t="shared" ca="1" si="694"/>
        <v>41462</v>
      </c>
      <c r="AX6" s="610">
        <f t="shared" ca="1" si="694"/>
        <v>41463</v>
      </c>
      <c r="AY6" s="610">
        <f t="shared" ca="1" si="694"/>
        <v>41464</v>
      </c>
      <c r="AZ6" s="610">
        <f t="shared" ca="1" si="694"/>
        <v>41465</v>
      </c>
      <c r="BA6" s="610">
        <f t="shared" ca="1" si="694"/>
        <v>41466</v>
      </c>
      <c r="BB6" s="610">
        <f t="shared" ca="1" si="694"/>
        <v>41467</v>
      </c>
      <c r="BC6" s="610">
        <f t="shared" ca="1" si="694"/>
        <v>41468</v>
      </c>
      <c r="BD6" s="610">
        <f t="shared" ca="1" si="694"/>
        <v>41469</v>
      </c>
      <c r="BE6" s="610">
        <f t="shared" ca="1" si="694"/>
        <v>41470</v>
      </c>
      <c r="BF6" s="610">
        <f t="shared" ca="1" si="694"/>
        <v>41471</v>
      </c>
      <c r="BG6" s="610">
        <f t="shared" ca="1" si="694"/>
        <v>41472</v>
      </c>
      <c r="BH6" s="610">
        <f t="shared" ca="1" si="694"/>
        <v>41473</v>
      </c>
      <c r="BI6" s="610">
        <f t="shared" ca="1" si="694"/>
        <v>41474</v>
      </c>
      <c r="BJ6" s="610">
        <f t="shared" ca="1" si="694"/>
        <v>41475</v>
      </c>
      <c r="BK6" s="610">
        <f t="shared" ca="1" si="694"/>
        <v>41476</v>
      </c>
      <c r="BL6" s="610">
        <f t="shared" ca="1" si="694"/>
        <v>41477</v>
      </c>
      <c r="BM6" s="610">
        <f t="shared" ca="1" si="694"/>
        <v>41478</v>
      </c>
      <c r="BN6" s="610">
        <f t="shared" ca="1" si="694"/>
        <v>41479</v>
      </c>
      <c r="BO6" s="610">
        <f t="shared" ca="1" si="694"/>
        <v>41480</v>
      </c>
      <c r="BP6" s="610">
        <f t="shared" ca="1" si="694"/>
        <v>41481</v>
      </c>
      <c r="BQ6" s="610">
        <f t="shared" ca="1" si="694"/>
        <v>41482</v>
      </c>
      <c r="BR6" s="610">
        <f t="shared" ca="1" si="694"/>
        <v>41483</v>
      </c>
      <c r="BS6" s="610">
        <f t="shared" ca="1" si="694"/>
        <v>41484</v>
      </c>
      <c r="BT6" s="610">
        <f t="shared" ca="1" si="694"/>
        <v>41485</v>
      </c>
      <c r="BU6" s="610">
        <f t="shared" ca="1" si="694"/>
        <v>41486</v>
      </c>
      <c r="BV6" s="610">
        <f t="shared" ca="1" si="694"/>
        <v>41487</v>
      </c>
      <c r="BW6" s="610">
        <f t="shared" ca="1" si="694"/>
        <v>41488</v>
      </c>
      <c r="BX6" s="610">
        <f t="shared" ref="BX6:EI6" ca="1" si="695">BW$6+1</f>
        <v>41489</v>
      </c>
      <c r="BY6" s="610">
        <f t="shared" ca="1" si="695"/>
        <v>41490</v>
      </c>
      <c r="BZ6" s="610">
        <f t="shared" ca="1" si="695"/>
        <v>41491</v>
      </c>
      <c r="CA6" s="610">
        <f t="shared" ca="1" si="695"/>
        <v>41492</v>
      </c>
      <c r="CB6" s="610">
        <f t="shared" ca="1" si="695"/>
        <v>41493</v>
      </c>
      <c r="CC6" s="610">
        <f t="shared" ca="1" si="695"/>
        <v>41494</v>
      </c>
      <c r="CD6" s="610">
        <f t="shared" ca="1" si="695"/>
        <v>41495</v>
      </c>
      <c r="CE6" s="610">
        <f t="shared" ca="1" si="695"/>
        <v>41496</v>
      </c>
      <c r="CF6" s="610">
        <f t="shared" ca="1" si="695"/>
        <v>41497</v>
      </c>
      <c r="CG6" s="610">
        <f t="shared" ca="1" si="695"/>
        <v>41498</v>
      </c>
      <c r="CH6" s="610">
        <f t="shared" ca="1" si="695"/>
        <v>41499</v>
      </c>
      <c r="CI6" s="610">
        <f t="shared" ca="1" si="695"/>
        <v>41500</v>
      </c>
      <c r="CJ6" s="610">
        <f t="shared" ca="1" si="695"/>
        <v>41501</v>
      </c>
      <c r="CK6" s="610">
        <f t="shared" ca="1" si="695"/>
        <v>41502</v>
      </c>
      <c r="CL6" s="610">
        <f t="shared" ca="1" si="695"/>
        <v>41503</v>
      </c>
      <c r="CM6" s="610">
        <f t="shared" ca="1" si="695"/>
        <v>41504</v>
      </c>
      <c r="CN6" s="610">
        <f t="shared" ca="1" si="695"/>
        <v>41505</v>
      </c>
      <c r="CO6" s="610">
        <f t="shared" ca="1" si="695"/>
        <v>41506</v>
      </c>
      <c r="CP6" s="610">
        <f t="shared" ca="1" si="695"/>
        <v>41507</v>
      </c>
      <c r="CQ6" s="610">
        <f t="shared" ca="1" si="695"/>
        <v>41508</v>
      </c>
      <c r="CR6" s="610">
        <f t="shared" ca="1" si="695"/>
        <v>41509</v>
      </c>
      <c r="CS6" s="610">
        <f t="shared" ca="1" si="695"/>
        <v>41510</v>
      </c>
      <c r="CT6" s="610">
        <f t="shared" ca="1" si="695"/>
        <v>41511</v>
      </c>
      <c r="CU6" s="610">
        <f t="shared" ca="1" si="695"/>
        <v>41512</v>
      </c>
      <c r="CV6" s="610">
        <f t="shared" ca="1" si="695"/>
        <v>41513</v>
      </c>
      <c r="CW6" s="610">
        <f t="shared" ca="1" si="695"/>
        <v>41514</v>
      </c>
      <c r="CX6" s="610">
        <f t="shared" ca="1" si="695"/>
        <v>41515</v>
      </c>
      <c r="CY6" s="610">
        <f t="shared" ca="1" si="695"/>
        <v>41516</v>
      </c>
      <c r="CZ6" s="610">
        <f t="shared" ca="1" si="695"/>
        <v>41517</v>
      </c>
      <c r="DA6" s="610">
        <f t="shared" ca="1" si="695"/>
        <v>41518</v>
      </c>
      <c r="DB6" s="610">
        <f t="shared" ca="1" si="695"/>
        <v>41519</v>
      </c>
      <c r="DC6" s="610">
        <f t="shared" ca="1" si="695"/>
        <v>41520</v>
      </c>
      <c r="DD6" s="610">
        <f t="shared" ca="1" si="695"/>
        <v>41521</v>
      </c>
      <c r="DE6" s="610">
        <f t="shared" ca="1" si="695"/>
        <v>41522</v>
      </c>
      <c r="DF6" s="610">
        <f t="shared" ca="1" si="695"/>
        <v>41523</v>
      </c>
      <c r="DG6" s="610">
        <f t="shared" ca="1" si="695"/>
        <v>41524</v>
      </c>
      <c r="DH6" s="610">
        <f t="shared" ca="1" si="695"/>
        <v>41525</v>
      </c>
      <c r="DI6" s="610">
        <f t="shared" ca="1" si="695"/>
        <v>41526</v>
      </c>
      <c r="DJ6" s="610">
        <f t="shared" ca="1" si="695"/>
        <v>41527</v>
      </c>
      <c r="DK6" s="610">
        <f t="shared" ca="1" si="695"/>
        <v>41528</v>
      </c>
      <c r="DL6" s="610">
        <f t="shared" ca="1" si="695"/>
        <v>41529</v>
      </c>
      <c r="DM6" s="610">
        <f t="shared" ca="1" si="695"/>
        <v>41530</v>
      </c>
      <c r="DN6" s="610">
        <f t="shared" ca="1" si="695"/>
        <v>41531</v>
      </c>
      <c r="DO6" s="610">
        <f t="shared" ca="1" si="695"/>
        <v>41532</v>
      </c>
      <c r="DP6" s="610">
        <f t="shared" ca="1" si="695"/>
        <v>41533</v>
      </c>
      <c r="DQ6" s="610">
        <f t="shared" ca="1" si="695"/>
        <v>41534</v>
      </c>
      <c r="DR6" s="610">
        <f t="shared" ca="1" si="695"/>
        <v>41535</v>
      </c>
      <c r="DS6" s="610">
        <f t="shared" ca="1" si="695"/>
        <v>41536</v>
      </c>
      <c r="DT6" s="610">
        <f t="shared" ca="1" si="695"/>
        <v>41537</v>
      </c>
      <c r="DU6" s="610">
        <f t="shared" ca="1" si="695"/>
        <v>41538</v>
      </c>
      <c r="DV6" s="610">
        <f t="shared" ca="1" si="695"/>
        <v>41539</v>
      </c>
      <c r="DW6" s="610">
        <f t="shared" ca="1" si="695"/>
        <v>41540</v>
      </c>
      <c r="DX6" s="610">
        <f t="shared" ca="1" si="695"/>
        <v>41541</v>
      </c>
      <c r="DY6" s="610">
        <f t="shared" ca="1" si="695"/>
        <v>41542</v>
      </c>
      <c r="DZ6" s="610">
        <f t="shared" ca="1" si="695"/>
        <v>41543</v>
      </c>
      <c r="EA6" s="610">
        <f t="shared" ca="1" si="695"/>
        <v>41544</v>
      </c>
      <c r="EB6" s="610">
        <f t="shared" ca="1" si="695"/>
        <v>41545</v>
      </c>
      <c r="EC6" s="610">
        <f t="shared" ca="1" si="695"/>
        <v>41546</v>
      </c>
      <c r="ED6" s="610">
        <f t="shared" ca="1" si="695"/>
        <v>41547</v>
      </c>
      <c r="EE6" s="610">
        <f t="shared" ca="1" si="695"/>
        <v>41548</v>
      </c>
      <c r="EF6" s="610">
        <f t="shared" ca="1" si="695"/>
        <v>41549</v>
      </c>
      <c r="EG6" s="610">
        <f t="shared" ca="1" si="695"/>
        <v>41550</v>
      </c>
      <c r="EH6" s="610">
        <f t="shared" ca="1" si="695"/>
        <v>41551</v>
      </c>
      <c r="EI6" s="610">
        <f t="shared" ca="1" si="695"/>
        <v>41552</v>
      </c>
      <c r="EJ6" s="610">
        <f t="shared" ref="EJ6:GU6" ca="1" si="696">EI$6+1</f>
        <v>41553</v>
      </c>
      <c r="EK6" s="610">
        <f t="shared" ca="1" si="696"/>
        <v>41554</v>
      </c>
      <c r="EL6" s="610">
        <f t="shared" ca="1" si="696"/>
        <v>41555</v>
      </c>
      <c r="EM6" s="610">
        <f t="shared" ca="1" si="696"/>
        <v>41556</v>
      </c>
      <c r="EN6" s="610">
        <f t="shared" ca="1" si="696"/>
        <v>41557</v>
      </c>
      <c r="EO6" s="610">
        <f t="shared" ca="1" si="696"/>
        <v>41558</v>
      </c>
      <c r="EP6" s="610">
        <f t="shared" ca="1" si="696"/>
        <v>41559</v>
      </c>
      <c r="EQ6" s="610">
        <f t="shared" ca="1" si="696"/>
        <v>41560</v>
      </c>
      <c r="ER6" s="610">
        <f t="shared" ca="1" si="696"/>
        <v>41561</v>
      </c>
      <c r="ES6" s="610">
        <f t="shared" ca="1" si="696"/>
        <v>41562</v>
      </c>
      <c r="ET6" s="610">
        <f t="shared" ca="1" si="696"/>
        <v>41563</v>
      </c>
      <c r="EU6" s="610">
        <f t="shared" ca="1" si="696"/>
        <v>41564</v>
      </c>
      <c r="EV6" s="610">
        <f t="shared" ca="1" si="696"/>
        <v>41565</v>
      </c>
      <c r="EW6" s="610">
        <f t="shared" ca="1" si="696"/>
        <v>41566</v>
      </c>
      <c r="EX6" s="610">
        <f t="shared" ca="1" si="696"/>
        <v>41567</v>
      </c>
      <c r="EY6" s="610">
        <f t="shared" ca="1" si="696"/>
        <v>41568</v>
      </c>
      <c r="EZ6" s="610">
        <f t="shared" ca="1" si="696"/>
        <v>41569</v>
      </c>
      <c r="FA6" s="610">
        <f t="shared" ca="1" si="696"/>
        <v>41570</v>
      </c>
      <c r="FB6" s="610">
        <f t="shared" ca="1" si="696"/>
        <v>41571</v>
      </c>
      <c r="FC6" s="610">
        <f t="shared" ca="1" si="696"/>
        <v>41572</v>
      </c>
      <c r="FD6" s="610">
        <f t="shared" ca="1" si="696"/>
        <v>41573</v>
      </c>
      <c r="FE6" s="610">
        <f t="shared" ca="1" si="696"/>
        <v>41574</v>
      </c>
      <c r="FF6" s="610">
        <f t="shared" ca="1" si="696"/>
        <v>41575</v>
      </c>
      <c r="FG6" s="610">
        <f t="shared" ca="1" si="696"/>
        <v>41576</v>
      </c>
      <c r="FH6" s="610">
        <f t="shared" ca="1" si="696"/>
        <v>41577</v>
      </c>
      <c r="FI6" s="610">
        <f t="shared" ca="1" si="696"/>
        <v>41578</v>
      </c>
      <c r="FJ6" s="610">
        <f t="shared" ca="1" si="696"/>
        <v>41579</v>
      </c>
      <c r="FK6" s="610">
        <f t="shared" ca="1" si="696"/>
        <v>41580</v>
      </c>
      <c r="FL6" s="610">
        <f t="shared" ca="1" si="696"/>
        <v>41581</v>
      </c>
      <c r="FM6" s="610">
        <f t="shared" ca="1" si="696"/>
        <v>41582</v>
      </c>
      <c r="FN6" s="610">
        <f t="shared" ca="1" si="696"/>
        <v>41583</v>
      </c>
      <c r="FO6" s="610">
        <f t="shared" ca="1" si="696"/>
        <v>41584</v>
      </c>
      <c r="FP6" s="610">
        <f t="shared" ca="1" si="696"/>
        <v>41585</v>
      </c>
      <c r="FQ6" s="610">
        <f t="shared" ca="1" si="696"/>
        <v>41586</v>
      </c>
      <c r="FR6" s="610">
        <f t="shared" ca="1" si="696"/>
        <v>41587</v>
      </c>
      <c r="FS6" s="610">
        <f t="shared" ca="1" si="696"/>
        <v>41588</v>
      </c>
      <c r="FT6" s="610">
        <f t="shared" ca="1" si="696"/>
        <v>41589</v>
      </c>
      <c r="FU6" s="610">
        <f t="shared" ca="1" si="696"/>
        <v>41590</v>
      </c>
      <c r="FV6" s="610">
        <f t="shared" ca="1" si="696"/>
        <v>41591</v>
      </c>
      <c r="FW6" s="610">
        <f t="shared" ca="1" si="696"/>
        <v>41592</v>
      </c>
      <c r="FX6" s="610">
        <f t="shared" ca="1" si="696"/>
        <v>41593</v>
      </c>
      <c r="FY6" s="610">
        <f t="shared" ca="1" si="696"/>
        <v>41594</v>
      </c>
      <c r="FZ6" s="610">
        <f t="shared" ca="1" si="696"/>
        <v>41595</v>
      </c>
      <c r="GA6" s="610">
        <f t="shared" ca="1" si="696"/>
        <v>41596</v>
      </c>
      <c r="GB6" s="610">
        <f t="shared" ca="1" si="696"/>
        <v>41597</v>
      </c>
      <c r="GC6" s="610">
        <f t="shared" ca="1" si="696"/>
        <v>41598</v>
      </c>
      <c r="GD6" s="610">
        <f t="shared" ca="1" si="696"/>
        <v>41599</v>
      </c>
      <c r="GE6" s="610">
        <f t="shared" ca="1" si="696"/>
        <v>41600</v>
      </c>
      <c r="GF6" s="610">
        <f t="shared" ca="1" si="696"/>
        <v>41601</v>
      </c>
      <c r="GG6" s="610">
        <f t="shared" ca="1" si="696"/>
        <v>41602</v>
      </c>
      <c r="GH6" s="610">
        <f t="shared" ca="1" si="696"/>
        <v>41603</v>
      </c>
      <c r="GI6" s="610">
        <f t="shared" ca="1" si="696"/>
        <v>41604</v>
      </c>
      <c r="GJ6" s="610">
        <f t="shared" ca="1" si="696"/>
        <v>41605</v>
      </c>
      <c r="GK6" s="610">
        <f t="shared" ca="1" si="696"/>
        <v>41606</v>
      </c>
      <c r="GL6" s="610">
        <f t="shared" ca="1" si="696"/>
        <v>41607</v>
      </c>
      <c r="GM6" s="610">
        <f t="shared" ca="1" si="696"/>
        <v>41608</v>
      </c>
      <c r="GN6" s="610">
        <f t="shared" ca="1" si="696"/>
        <v>41609</v>
      </c>
      <c r="GO6" s="610">
        <f t="shared" ca="1" si="696"/>
        <v>41610</v>
      </c>
      <c r="GP6" s="610">
        <f t="shared" ca="1" si="696"/>
        <v>41611</v>
      </c>
      <c r="GQ6" s="610">
        <f t="shared" ca="1" si="696"/>
        <v>41612</v>
      </c>
      <c r="GR6" s="610">
        <f t="shared" ca="1" si="696"/>
        <v>41613</v>
      </c>
      <c r="GS6" s="610">
        <f t="shared" ca="1" si="696"/>
        <v>41614</v>
      </c>
      <c r="GT6" s="610">
        <f t="shared" ca="1" si="696"/>
        <v>41615</v>
      </c>
      <c r="GU6" s="610">
        <f t="shared" ca="1" si="696"/>
        <v>41616</v>
      </c>
      <c r="GV6" s="610">
        <f t="shared" ref="GV6:JG6" ca="1" si="697">GU$6+1</f>
        <v>41617</v>
      </c>
      <c r="GW6" s="610">
        <f t="shared" ca="1" si="697"/>
        <v>41618</v>
      </c>
      <c r="GX6" s="610">
        <f t="shared" ca="1" si="697"/>
        <v>41619</v>
      </c>
      <c r="GY6" s="610">
        <f t="shared" ca="1" si="697"/>
        <v>41620</v>
      </c>
      <c r="GZ6" s="610">
        <f t="shared" ca="1" si="697"/>
        <v>41621</v>
      </c>
      <c r="HA6" s="610">
        <f t="shared" ca="1" si="697"/>
        <v>41622</v>
      </c>
      <c r="HB6" s="610">
        <f t="shared" ca="1" si="697"/>
        <v>41623</v>
      </c>
      <c r="HC6" s="610">
        <f t="shared" ca="1" si="697"/>
        <v>41624</v>
      </c>
      <c r="HD6" s="610">
        <f t="shared" ca="1" si="697"/>
        <v>41625</v>
      </c>
      <c r="HE6" s="610">
        <f t="shared" ca="1" si="697"/>
        <v>41626</v>
      </c>
      <c r="HF6" s="610">
        <f t="shared" ca="1" si="697"/>
        <v>41627</v>
      </c>
      <c r="HG6" s="610">
        <f t="shared" ca="1" si="697"/>
        <v>41628</v>
      </c>
      <c r="HH6" s="610">
        <f t="shared" ca="1" si="697"/>
        <v>41629</v>
      </c>
      <c r="HI6" s="610">
        <f t="shared" ca="1" si="697"/>
        <v>41630</v>
      </c>
      <c r="HJ6" s="610">
        <f t="shared" ca="1" si="697"/>
        <v>41631</v>
      </c>
      <c r="HK6" s="610">
        <f t="shared" ca="1" si="697"/>
        <v>41632</v>
      </c>
      <c r="HL6" s="610">
        <f t="shared" ca="1" si="697"/>
        <v>41633</v>
      </c>
      <c r="HM6" s="610">
        <f t="shared" ca="1" si="697"/>
        <v>41634</v>
      </c>
      <c r="HN6" s="610">
        <f t="shared" ca="1" si="697"/>
        <v>41635</v>
      </c>
      <c r="HO6" s="610">
        <f t="shared" ca="1" si="697"/>
        <v>41636</v>
      </c>
      <c r="HP6" s="610">
        <f t="shared" ca="1" si="697"/>
        <v>41637</v>
      </c>
      <c r="HQ6" s="610">
        <f t="shared" ca="1" si="697"/>
        <v>41638</v>
      </c>
      <c r="HR6" s="610">
        <f t="shared" ca="1" si="697"/>
        <v>41639</v>
      </c>
      <c r="HS6" s="610">
        <f t="shared" ca="1" si="697"/>
        <v>41640</v>
      </c>
      <c r="HT6" s="610">
        <f t="shared" ca="1" si="697"/>
        <v>41641</v>
      </c>
      <c r="HU6" s="610">
        <f t="shared" ca="1" si="697"/>
        <v>41642</v>
      </c>
      <c r="HV6" s="610">
        <f t="shared" ca="1" si="697"/>
        <v>41643</v>
      </c>
      <c r="HW6" s="610">
        <f t="shared" ca="1" si="697"/>
        <v>41644</v>
      </c>
      <c r="HX6" s="610">
        <f t="shared" ca="1" si="697"/>
        <v>41645</v>
      </c>
      <c r="HY6" s="610">
        <f t="shared" ca="1" si="697"/>
        <v>41646</v>
      </c>
      <c r="HZ6" s="610">
        <f t="shared" ca="1" si="697"/>
        <v>41647</v>
      </c>
      <c r="IA6" s="610">
        <f t="shared" ca="1" si="697"/>
        <v>41648</v>
      </c>
      <c r="IB6" s="610">
        <f t="shared" ca="1" si="697"/>
        <v>41649</v>
      </c>
      <c r="IC6" s="610">
        <f t="shared" ca="1" si="697"/>
        <v>41650</v>
      </c>
      <c r="ID6" s="610">
        <f t="shared" ca="1" si="697"/>
        <v>41651</v>
      </c>
      <c r="IE6" s="610">
        <f t="shared" ca="1" si="697"/>
        <v>41652</v>
      </c>
      <c r="IF6" s="610">
        <f t="shared" ca="1" si="697"/>
        <v>41653</v>
      </c>
      <c r="IG6" s="610">
        <f t="shared" ca="1" si="697"/>
        <v>41654</v>
      </c>
      <c r="IH6" s="610">
        <f t="shared" ca="1" si="697"/>
        <v>41655</v>
      </c>
      <c r="II6" s="610">
        <f t="shared" ca="1" si="697"/>
        <v>41656</v>
      </c>
      <c r="IJ6" s="610">
        <f t="shared" ca="1" si="697"/>
        <v>41657</v>
      </c>
      <c r="IK6" s="610">
        <f t="shared" ca="1" si="697"/>
        <v>41658</v>
      </c>
      <c r="IL6" s="610">
        <f t="shared" ca="1" si="697"/>
        <v>41659</v>
      </c>
      <c r="IM6" s="610">
        <f t="shared" ca="1" si="697"/>
        <v>41660</v>
      </c>
      <c r="IN6" s="610">
        <f t="shared" ca="1" si="697"/>
        <v>41661</v>
      </c>
      <c r="IO6" s="610">
        <f t="shared" ca="1" si="697"/>
        <v>41662</v>
      </c>
      <c r="IP6" s="610">
        <f t="shared" ca="1" si="697"/>
        <v>41663</v>
      </c>
      <c r="IQ6" s="610">
        <f t="shared" ca="1" si="697"/>
        <v>41664</v>
      </c>
      <c r="IR6" s="610">
        <f t="shared" ca="1" si="697"/>
        <v>41665</v>
      </c>
      <c r="IS6" s="610">
        <f t="shared" ca="1" si="697"/>
        <v>41666</v>
      </c>
      <c r="IT6" s="610">
        <f t="shared" ca="1" si="697"/>
        <v>41667</v>
      </c>
      <c r="IU6" s="610">
        <f t="shared" ca="1" si="697"/>
        <v>41668</v>
      </c>
      <c r="IV6" s="610">
        <f t="shared" ca="1" si="697"/>
        <v>41669</v>
      </c>
      <c r="IW6" s="610">
        <f t="shared" ca="1" si="697"/>
        <v>41670</v>
      </c>
      <c r="IX6" s="610">
        <f t="shared" ca="1" si="697"/>
        <v>41671</v>
      </c>
      <c r="IY6" s="610">
        <f t="shared" ca="1" si="697"/>
        <v>41672</v>
      </c>
      <c r="IZ6" s="610">
        <f t="shared" ca="1" si="697"/>
        <v>41673</v>
      </c>
      <c r="JA6" s="610">
        <f t="shared" ca="1" si="697"/>
        <v>41674</v>
      </c>
      <c r="JB6" s="610">
        <f t="shared" ca="1" si="697"/>
        <v>41675</v>
      </c>
      <c r="JC6" s="610">
        <f t="shared" ca="1" si="697"/>
        <v>41676</v>
      </c>
      <c r="JD6" s="610">
        <f t="shared" ca="1" si="697"/>
        <v>41677</v>
      </c>
      <c r="JE6" s="610">
        <f t="shared" ca="1" si="697"/>
        <v>41678</v>
      </c>
      <c r="JF6" s="610">
        <f t="shared" ca="1" si="697"/>
        <v>41679</v>
      </c>
      <c r="JG6" s="610">
        <f t="shared" ca="1" si="697"/>
        <v>41680</v>
      </c>
      <c r="JH6" s="610">
        <f t="shared" ref="JH6:LS6" ca="1" si="698">JG$6+1</f>
        <v>41681</v>
      </c>
      <c r="JI6" s="610">
        <f t="shared" ca="1" si="698"/>
        <v>41682</v>
      </c>
      <c r="JJ6" s="610">
        <f t="shared" ca="1" si="698"/>
        <v>41683</v>
      </c>
      <c r="JK6" s="610">
        <f t="shared" ca="1" si="698"/>
        <v>41684</v>
      </c>
      <c r="JL6" s="610">
        <f t="shared" ca="1" si="698"/>
        <v>41685</v>
      </c>
      <c r="JM6" s="610">
        <f t="shared" ca="1" si="698"/>
        <v>41686</v>
      </c>
      <c r="JN6" s="610">
        <f t="shared" ca="1" si="698"/>
        <v>41687</v>
      </c>
      <c r="JO6" s="610">
        <f t="shared" ca="1" si="698"/>
        <v>41688</v>
      </c>
      <c r="JP6" s="610">
        <f t="shared" ca="1" si="698"/>
        <v>41689</v>
      </c>
      <c r="JQ6" s="610">
        <f t="shared" ca="1" si="698"/>
        <v>41690</v>
      </c>
      <c r="JR6" s="610">
        <f t="shared" ca="1" si="698"/>
        <v>41691</v>
      </c>
      <c r="JS6" s="610">
        <f t="shared" ca="1" si="698"/>
        <v>41692</v>
      </c>
      <c r="JT6" s="610">
        <f t="shared" ca="1" si="698"/>
        <v>41693</v>
      </c>
      <c r="JU6" s="610">
        <f t="shared" ca="1" si="698"/>
        <v>41694</v>
      </c>
      <c r="JV6" s="610">
        <f t="shared" ca="1" si="698"/>
        <v>41695</v>
      </c>
      <c r="JW6" s="610">
        <f t="shared" ca="1" si="698"/>
        <v>41696</v>
      </c>
      <c r="JX6" s="610">
        <f t="shared" ca="1" si="698"/>
        <v>41697</v>
      </c>
      <c r="JY6" s="610">
        <f t="shared" ca="1" si="698"/>
        <v>41698</v>
      </c>
      <c r="JZ6" s="610">
        <f t="shared" ca="1" si="698"/>
        <v>41699</v>
      </c>
      <c r="KA6" s="610">
        <f t="shared" ca="1" si="698"/>
        <v>41700</v>
      </c>
      <c r="KB6" s="610">
        <f t="shared" ca="1" si="698"/>
        <v>41701</v>
      </c>
      <c r="KC6" s="610">
        <f t="shared" ca="1" si="698"/>
        <v>41702</v>
      </c>
      <c r="KD6" s="610">
        <f t="shared" ca="1" si="698"/>
        <v>41703</v>
      </c>
      <c r="KE6" s="610">
        <f t="shared" ca="1" si="698"/>
        <v>41704</v>
      </c>
      <c r="KF6" s="610">
        <f t="shared" ca="1" si="698"/>
        <v>41705</v>
      </c>
      <c r="KG6" s="610">
        <f t="shared" ca="1" si="698"/>
        <v>41706</v>
      </c>
      <c r="KH6" s="610">
        <f t="shared" ca="1" si="698"/>
        <v>41707</v>
      </c>
      <c r="KI6" s="610">
        <f t="shared" ca="1" si="698"/>
        <v>41708</v>
      </c>
      <c r="KJ6" s="610">
        <f t="shared" ca="1" si="698"/>
        <v>41709</v>
      </c>
      <c r="KK6" s="610">
        <f t="shared" ca="1" si="698"/>
        <v>41710</v>
      </c>
      <c r="KL6" s="610">
        <f t="shared" ca="1" si="698"/>
        <v>41711</v>
      </c>
      <c r="KM6" s="610">
        <f t="shared" ca="1" si="698"/>
        <v>41712</v>
      </c>
      <c r="KN6" s="610">
        <f t="shared" ca="1" si="698"/>
        <v>41713</v>
      </c>
      <c r="KO6" s="610">
        <f t="shared" ca="1" si="698"/>
        <v>41714</v>
      </c>
      <c r="KP6" s="610">
        <f t="shared" ca="1" si="698"/>
        <v>41715</v>
      </c>
      <c r="KQ6" s="610">
        <f t="shared" ca="1" si="698"/>
        <v>41716</v>
      </c>
      <c r="KR6" s="610">
        <f t="shared" ca="1" si="698"/>
        <v>41717</v>
      </c>
      <c r="KS6" s="610">
        <f t="shared" ca="1" si="698"/>
        <v>41718</v>
      </c>
      <c r="KT6" s="610">
        <f t="shared" ca="1" si="698"/>
        <v>41719</v>
      </c>
      <c r="KU6" s="610">
        <f t="shared" ca="1" si="698"/>
        <v>41720</v>
      </c>
      <c r="KV6" s="610">
        <f t="shared" ca="1" si="698"/>
        <v>41721</v>
      </c>
      <c r="KW6" s="610">
        <f t="shared" ca="1" si="698"/>
        <v>41722</v>
      </c>
      <c r="KX6" s="610">
        <f t="shared" ca="1" si="698"/>
        <v>41723</v>
      </c>
      <c r="KY6" s="610">
        <f t="shared" ca="1" si="698"/>
        <v>41724</v>
      </c>
      <c r="KZ6" s="610">
        <f t="shared" ca="1" si="698"/>
        <v>41725</v>
      </c>
      <c r="LA6" s="610">
        <f t="shared" ca="1" si="698"/>
        <v>41726</v>
      </c>
      <c r="LB6" s="610">
        <f t="shared" ca="1" si="698"/>
        <v>41727</v>
      </c>
      <c r="LC6" s="610">
        <f t="shared" ca="1" si="698"/>
        <v>41728</v>
      </c>
      <c r="LD6" s="610">
        <f t="shared" ca="1" si="698"/>
        <v>41729</v>
      </c>
      <c r="LE6" s="610">
        <f t="shared" ca="1" si="698"/>
        <v>41730</v>
      </c>
      <c r="LF6" s="610">
        <f t="shared" ca="1" si="698"/>
        <v>41731</v>
      </c>
      <c r="LG6" s="610">
        <f t="shared" ca="1" si="698"/>
        <v>41732</v>
      </c>
      <c r="LH6" s="610">
        <f t="shared" ca="1" si="698"/>
        <v>41733</v>
      </c>
      <c r="LI6" s="610">
        <f t="shared" ca="1" si="698"/>
        <v>41734</v>
      </c>
      <c r="LJ6" s="610">
        <f t="shared" ca="1" si="698"/>
        <v>41735</v>
      </c>
      <c r="LK6" s="610">
        <f t="shared" ca="1" si="698"/>
        <v>41736</v>
      </c>
      <c r="LL6" s="610">
        <f t="shared" ca="1" si="698"/>
        <v>41737</v>
      </c>
      <c r="LM6" s="610">
        <f t="shared" ca="1" si="698"/>
        <v>41738</v>
      </c>
      <c r="LN6" s="610">
        <f t="shared" ca="1" si="698"/>
        <v>41739</v>
      </c>
      <c r="LO6" s="610">
        <f t="shared" ca="1" si="698"/>
        <v>41740</v>
      </c>
      <c r="LP6" s="610">
        <f t="shared" ca="1" si="698"/>
        <v>41741</v>
      </c>
      <c r="LQ6" s="610">
        <f t="shared" ca="1" si="698"/>
        <v>41742</v>
      </c>
      <c r="LR6" s="610">
        <f t="shared" ca="1" si="698"/>
        <v>41743</v>
      </c>
      <c r="LS6" s="610">
        <f t="shared" ca="1" si="698"/>
        <v>41744</v>
      </c>
      <c r="LT6" s="610">
        <f t="shared" ref="LT6:OE6" ca="1" si="699">LS$6+1</f>
        <v>41745</v>
      </c>
      <c r="LU6" s="610">
        <f t="shared" ca="1" si="699"/>
        <v>41746</v>
      </c>
      <c r="LV6" s="610">
        <f t="shared" ca="1" si="699"/>
        <v>41747</v>
      </c>
      <c r="LW6" s="610">
        <f t="shared" ca="1" si="699"/>
        <v>41748</v>
      </c>
      <c r="LX6" s="610">
        <f t="shared" ca="1" si="699"/>
        <v>41749</v>
      </c>
      <c r="LY6" s="610">
        <f t="shared" ca="1" si="699"/>
        <v>41750</v>
      </c>
      <c r="LZ6" s="610">
        <f t="shared" ca="1" si="699"/>
        <v>41751</v>
      </c>
      <c r="MA6" s="610">
        <f t="shared" ca="1" si="699"/>
        <v>41752</v>
      </c>
      <c r="MB6" s="610">
        <f t="shared" ca="1" si="699"/>
        <v>41753</v>
      </c>
      <c r="MC6" s="610">
        <f t="shared" ca="1" si="699"/>
        <v>41754</v>
      </c>
      <c r="MD6" s="610">
        <f t="shared" ca="1" si="699"/>
        <v>41755</v>
      </c>
      <c r="ME6" s="610">
        <f t="shared" ca="1" si="699"/>
        <v>41756</v>
      </c>
      <c r="MF6" s="610">
        <f t="shared" ca="1" si="699"/>
        <v>41757</v>
      </c>
      <c r="MG6" s="610">
        <f t="shared" ca="1" si="699"/>
        <v>41758</v>
      </c>
      <c r="MH6" s="610">
        <f t="shared" ca="1" si="699"/>
        <v>41759</v>
      </c>
      <c r="MI6" s="610">
        <f t="shared" ca="1" si="699"/>
        <v>41760</v>
      </c>
      <c r="MJ6" s="610">
        <f t="shared" ca="1" si="699"/>
        <v>41761</v>
      </c>
      <c r="MK6" s="610">
        <f t="shared" ca="1" si="699"/>
        <v>41762</v>
      </c>
      <c r="ML6" s="610">
        <f t="shared" ca="1" si="699"/>
        <v>41763</v>
      </c>
      <c r="MM6" s="610">
        <f t="shared" ca="1" si="699"/>
        <v>41764</v>
      </c>
      <c r="MN6" s="610">
        <f t="shared" ca="1" si="699"/>
        <v>41765</v>
      </c>
      <c r="MO6" s="610">
        <f t="shared" ca="1" si="699"/>
        <v>41766</v>
      </c>
      <c r="MP6" s="610">
        <f t="shared" ca="1" si="699"/>
        <v>41767</v>
      </c>
      <c r="MQ6" s="610">
        <f t="shared" ca="1" si="699"/>
        <v>41768</v>
      </c>
      <c r="MR6" s="610">
        <f t="shared" ca="1" si="699"/>
        <v>41769</v>
      </c>
      <c r="MS6" s="610">
        <f t="shared" ca="1" si="699"/>
        <v>41770</v>
      </c>
      <c r="MT6" s="610">
        <f t="shared" ca="1" si="699"/>
        <v>41771</v>
      </c>
      <c r="MU6" s="610">
        <f t="shared" ca="1" si="699"/>
        <v>41772</v>
      </c>
      <c r="MV6" s="610">
        <f t="shared" ca="1" si="699"/>
        <v>41773</v>
      </c>
      <c r="MW6" s="610">
        <f t="shared" ca="1" si="699"/>
        <v>41774</v>
      </c>
      <c r="MX6" s="610">
        <f t="shared" ca="1" si="699"/>
        <v>41775</v>
      </c>
      <c r="MY6" s="610">
        <f t="shared" ca="1" si="699"/>
        <v>41776</v>
      </c>
      <c r="MZ6" s="610">
        <f t="shared" ca="1" si="699"/>
        <v>41777</v>
      </c>
      <c r="NA6" s="610">
        <f t="shared" ca="1" si="699"/>
        <v>41778</v>
      </c>
      <c r="NB6" s="610">
        <f t="shared" ca="1" si="699"/>
        <v>41779</v>
      </c>
      <c r="NC6" s="610">
        <f t="shared" ca="1" si="699"/>
        <v>41780</v>
      </c>
      <c r="ND6" s="610">
        <f t="shared" ca="1" si="699"/>
        <v>41781</v>
      </c>
      <c r="NE6" s="610">
        <f t="shared" ca="1" si="699"/>
        <v>41782</v>
      </c>
      <c r="NF6" s="610">
        <f t="shared" ca="1" si="699"/>
        <v>41783</v>
      </c>
      <c r="NG6" s="610">
        <f t="shared" ca="1" si="699"/>
        <v>41784</v>
      </c>
      <c r="NH6" s="610">
        <f t="shared" ca="1" si="699"/>
        <v>41785</v>
      </c>
      <c r="NI6" s="610">
        <f t="shared" ca="1" si="699"/>
        <v>41786</v>
      </c>
      <c r="NJ6" s="610">
        <f t="shared" ca="1" si="699"/>
        <v>41787</v>
      </c>
      <c r="NK6" s="610">
        <f t="shared" ca="1" si="699"/>
        <v>41788</v>
      </c>
      <c r="NL6" s="610">
        <f t="shared" ca="1" si="699"/>
        <v>41789</v>
      </c>
      <c r="NM6" s="610">
        <f t="shared" ca="1" si="699"/>
        <v>41790</v>
      </c>
      <c r="NN6" s="610">
        <f t="shared" ca="1" si="699"/>
        <v>41791</v>
      </c>
      <c r="NO6" s="610">
        <f t="shared" ca="1" si="699"/>
        <v>41792</v>
      </c>
      <c r="NP6" s="610">
        <f t="shared" ca="1" si="699"/>
        <v>41793</v>
      </c>
      <c r="NQ6" s="610">
        <f t="shared" ca="1" si="699"/>
        <v>41794</v>
      </c>
      <c r="NR6" s="610">
        <f t="shared" ca="1" si="699"/>
        <v>41795</v>
      </c>
      <c r="NS6" s="610">
        <f t="shared" ca="1" si="699"/>
        <v>41796</v>
      </c>
      <c r="NT6" s="610">
        <f t="shared" ca="1" si="699"/>
        <v>41797</v>
      </c>
      <c r="NU6" s="610">
        <f t="shared" ca="1" si="699"/>
        <v>41798</v>
      </c>
      <c r="NV6" s="610">
        <f t="shared" ca="1" si="699"/>
        <v>41799</v>
      </c>
      <c r="NW6" s="610">
        <f t="shared" ca="1" si="699"/>
        <v>41800</v>
      </c>
      <c r="NX6" s="610">
        <f t="shared" ca="1" si="699"/>
        <v>41801</v>
      </c>
      <c r="NY6" s="610">
        <f t="shared" ca="1" si="699"/>
        <v>41802</v>
      </c>
      <c r="NZ6" s="610">
        <f t="shared" ca="1" si="699"/>
        <v>41803</v>
      </c>
      <c r="OA6" s="610">
        <f t="shared" ca="1" si="699"/>
        <v>41804</v>
      </c>
      <c r="OB6" s="610">
        <f t="shared" ca="1" si="699"/>
        <v>41805</v>
      </c>
      <c r="OC6" s="610">
        <f t="shared" ca="1" si="699"/>
        <v>41806</v>
      </c>
      <c r="OD6" s="610">
        <f t="shared" ca="1" si="699"/>
        <v>41807</v>
      </c>
      <c r="OE6" s="610">
        <f t="shared" ca="1" si="699"/>
        <v>41808</v>
      </c>
      <c r="OF6" s="610">
        <f t="shared" ref="OF6:QQ6" ca="1" si="700">OE$6+1</f>
        <v>41809</v>
      </c>
      <c r="OG6" s="610">
        <f t="shared" ca="1" si="700"/>
        <v>41810</v>
      </c>
      <c r="OH6" s="610">
        <f t="shared" ca="1" si="700"/>
        <v>41811</v>
      </c>
      <c r="OI6" s="610">
        <f t="shared" ca="1" si="700"/>
        <v>41812</v>
      </c>
      <c r="OJ6" s="610">
        <f t="shared" ca="1" si="700"/>
        <v>41813</v>
      </c>
      <c r="OK6" s="610">
        <f t="shared" ca="1" si="700"/>
        <v>41814</v>
      </c>
      <c r="OL6" s="610">
        <f t="shared" ca="1" si="700"/>
        <v>41815</v>
      </c>
      <c r="OM6" s="610">
        <f t="shared" ca="1" si="700"/>
        <v>41816</v>
      </c>
      <c r="ON6" s="610">
        <f t="shared" ca="1" si="700"/>
        <v>41817</v>
      </c>
      <c r="OO6" s="610">
        <f t="shared" ca="1" si="700"/>
        <v>41818</v>
      </c>
      <c r="OP6" s="610">
        <f t="shared" ca="1" si="700"/>
        <v>41819</v>
      </c>
      <c r="OQ6" s="610">
        <f t="shared" ca="1" si="700"/>
        <v>41820</v>
      </c>
      <c r="OR6" s="610">
        <f t="shared" ca="1" si="700"/>
        <v>41821</v>
      </c>
      <c r="OS6" s="610">
        <f t="shared" ca="1" si="700"/>
        <v>41822</v>
      </c>
      <c r="OT6" s="610">
        <f t="shared" ca="1" si="700"/>
        <v>41823</v>
      </c>
      <c r="OU6" s="610">
        <f t="shared" ca="1" si="700"/>
        <v>41824</v>
      </c>
      <c r="OV6" s="610">
        <f t="shared" ca="1" si="700"/>
        <v>41825</v>
      </c>
      <c r="OW6" s="610">
        <f t="shared" ca="1" si="700"/>
        <v>41826</v>
      </c>
      <c r="OX6" s="610">
        <f t="shared" ca="1" si="700"/>
        <v>41827</v>
      </c>
      <c r="OY6" s="610">
        <f t="shared" ca="1" si="700"/>
        <v>41828</v>
      </c>
      <c r="OZ6" s="610">
        <f t="shared" ca="1" si="700"/>
        <v>41829</v>
      </c>
      <c r="PA6" s="610">
        <f t="shared" ca="1" si="700"/>
        <v>41830</v>
      </c>
      <c r="PB6" s="610">
        <f t="shared" ca="1" si="700"/>
        <v>41831</v>
      </c>
      <c r="PC6" s="610">
        <f t="shared" ca="1" si="700"/>
        <v>41832</v>
      </c>
      <c r="PD6" s="610">
        <f t="shared" ca="1" si="700"/>
        <v>41833</v>
      </c>
      <c r="PE6" s="610">
        <f t="shared" ca="1" si="700"/>
        <v>41834</v>
      </c>
      <c r="PF6" s="610">
        <f t="shared" ca="1" si="700"/>
        <v>41835</v>
      </c>
      <c r="PG6" s="610">
        <f t="shared" ca="1" si="700"/>
        <v>41836</v>
      </c>
      <c r="PH6" s="610">
        <f t="shared" ca="1" si="700"/>
        <v>41837</v>
      </c>
      <c r="PI6" s="610">
        <f t="shared" ca="1" si="700"/>
        <v>41838</v>
      </c>
      <c r="PJ6" s="610">
        <f t="shared" ca="1" si="700"/>
        <v>41839</v>
      </c>
      <c r="PK6" s="610">
        <f t="shared" ca="1" si="700"/>
        <v>41840</v>
      </c>
      <c r="PL6" s="610">
        <f t="shared" ca="1" si="700"/>
        <v>41841</v>
      </c>
      <c r="PM6" s="610">
        <f t="shared" ca="1" si="700"/>
        <v>41842</v>
      </c>
      <c r="PN6" s="610">
        <f t="shared" ca="1" si="700"/>
        <v>41843</v>
      </c>
      <c r="PO6" s="610">
        <f t="shared" ca="1" si="700"/>
        <v>41844</v>
      </c>
      <c r="PP6" s="610">
        <f t="shared" ca="1" si="700"/>
        <v>41845</v>
      </c>
      <c r="PQ6" s="610">
        <f t="shared" ca="1" si="700"/>
        <v>41846</v>
      </c>
      <c r="PR6" s="610">
        <f t="shared" ca="1" si="700"/>
        <v>41847</v>
      </c>
      <c r="PS6" s="610">
        <f t="shared" ca="1" si="700"/>
        <v>41848</v>
      </c>
      <c r="PT6" s="610">
        <f t="shared" ca="1" si="700"/>
        <v>41849</v>
      </c>
      <c r="PU6" s="610">
        <f t="shared" ca="1" si="700"/>
        <v>41850</v>
      </c>
      <c r="PV6" s="610">
        <f t="shared" ca="1" si="700"/>
        <v>41851</v>
      </c>
      <c r="PW6" s="610">
        <f t="shared" ca="1" si="700"/>
        <v>41852</v>
      </c>
      <c r="PX6" s="610">
        <f t="shared" ca="1" si="700"/>
        <v>41853</v>
      </c>
      <c r="PY6" s="610">
        <f t="shared" ca="1" si="700"/>
        <v>41854</v>
      </c>
      <c r="PZ6" s="610">
        <f t="shared" ca="1" si="700"/>
        <v>41855</v>
      </c>
      <c r="QA6" s="610">
        <f t="shared" ca="1" si="700"/>
        <v>41856</v>
      </c>
      <c r="QB6" s="610">
        <f t="shared" ca="1" si="700"/>
        <v>41857</v>
      </c>
      <c r="QC6" s="610">
        <f t="shared" ca="1" si="700"/>
        <v>41858</v>
      </c>
      <c r="QD6" s="610">
        <f t="shared" ca="1" si="700"/>
        <v>41859</v>
      </c>
      <c r="QE6" s="610">
        <f t="shared" ca="1" si="700"/>
        <v>41860</v>
      </c>
      <c r="QF6" s="610">
        <f t="shared" ca="1" si="700"/>
        <v>41861</v>
      </c>
      <c r="QG6" s="610">
        <f t="shared" ca="1" si="700"/>
        <v>41862</v>
      </c>
      <c r="QH6" s="610">
        <f t="shared" ca="1" si="700"/>
        <v>41863</v>
      </c>
      <c r="QI6" s="610">
        <f t="shared" ca="1" si="700"/>
        <v>41864</v>
      </c>
      <c r="QJ6" s="610">
        <f t="shared" ca="1" si="700"/>
        <v>41865</v>
      </c>
      <c r="QK6" s="610">
        <f t="shared" ca="1" si="700"/>
        <v>41866</v>
      </c>
      <c r="QL6" s="610">
        <f t="shared" ca="1" si="700"/>
        <v>41867</v>
      </c>
      <c r="QM6" s="610">
        <f t="shared" ca="1" si="700"/>
        <v>41868</v>
      </c>
      <c r="QN6" s="610">
        <f t="shared" ca="1" si="700"/>
        <v>41869</v>
      </c>
      <c r="QO6" s="610">
        <f t="shared" ca="1" si="700"/>
        <v>41870</v>
      </c>
      <c r="QP6" s="610">
        <f t="shared" ca="1" si="700"/>
        <v>41871</v>
      </c>
      <c r="QQ6" s="610">
        <f t="shared" ca="1" si="700"/>
        <v>41872</v>
      </c>
      <c r="QR6" s="610">
        <f t="shared" ref="QR6:TC6" ca="1" si="701">QQ$6+1</f>
        <v>41873</v>
      </c>
      <c r="QS6" s="610">
        <f t="shared" ca="1" si="701"/>
        <v>41874</v>
      </c>
      <c r="QT6" s="610">
        <f t="shared" ca="1" si="701"/>
        <v>41875</v>
      </c>
      <c r="QU6" s="610">
        <f t="shared" ca="1" si="701"/>
        <v>41876</v>
      </c>
      <c r="QV6" s="610">
        <f t="shared" ca="1" si="701"/>
        <v>41877</v>
      </c>
      <c r="QW6" s="610">
        <f t="shared" ca="1" si="701"/>
        <v>41878</v>
      </c>
      <c r="QX6" s="610">
        <f t="shared" ca="1" si="701"/>
        <v>41879</v>
      </c>
      <c r="QY6" s="610">
        <f t="shared" ca="1" si="701"/>
        <v>41880</v>
      </c>
      <c r="QZ6" s="610">
        <f t="shared" ca="1" si="701"/>
        <v>41881</v>
      </c>
      <c r="RA6" s="610">
        <f t="shared" ca="1" si="701"/>
        <v>41882</v>
      </c>
      <c r="RB6" s="610">
        <f t="shared" ca="1" si="701"/>
        <v>41883</v>
      </c>
      <c r="RC6" s="610">
        <f t="shared" ca="1" si="701"/>
        <v>41884</v>
      </c>
      <c r="RD6" s="610">
        <f t="shared" ca="1" si="701"/>
        <v>41885</v>
      </c>
      <c r="RE6" s="610">
        <f t="shared" ca="1" si="701"/>
        <v>41886</v>
      </c>
      <c r="RF6" s="610">
        <f t="shared" ca="1" si="701"/>
        <v>41887</v>
      </c>
      <c r="RG6" s="610">
        <f t="shared" ca="1" si="701"/>
        <v>41888</v>
      </c>
      <c r="RH6" s="610">
        <f t="shared" ca="1" si="701"/>
        <v>41889</v>
      </c>
      <c r="RI6" s="610">
        <f t="shared" ca="1" si="701"/>
        <v>41890</v>
      </c>
      <c r="RJ6" s="610">
        <f t="shared" ca="1" si="701"/>
        <v>41891</v>
      </c>
      <c r="RK6" s="610">
        <f t="shared" ca="1" si="701"/>
        <v>41892</v>
      </c>
      <c r="RL6" s="610">
        <f t="shared" ca="1" si="701"/>
        <v>41893</v>
      </c>
      <c r="RM6" s="610">
        <f t="shared" ca="1" si="701"/>
        <v>41894</v>
      </c>
      <c r="RN6" s="610">
        <f t="shared" ca="1" si="701"/>
        <v>41895</v>
      </c>
      <c r="RO6" s="610">
        <f t="shared" ca="1" si="701"/>
        <v>41896</v>
      </c>
      <c r="RP6" s="610">
        <f t="shared" ca="1" si="701"/>
        <v>41897</v>
      </c>
      <c r="RQ6" s="610">
        <f t="shared" ca="1" si="701"/>
        <v>41898</v>
      </c>
      <c r="RR6" s="610">
        <f t="shared" ca="1" si="701"/>
        <v>41899</v>
      </c>
      <c r="RS6" s="610">
        <f t="shared" ca="1" si="701"/>
        <v>41900</v>
      </c>
      <c r="RT6" s="610">
        <f t="shared" ca="1" si="701"/>
        <v>41901</v>
      </c>
      <c r="RU6" s="610">
        <f t="shared" ca="1" si="701"/>
        <v>41902</v>
      </c>
      <c r="RV6" s="610">
        <f t="shared" ca="1" si="701"/>
        <v>41903</v>
      </c>
      <c r="RW6" s="610">
        <f t="shared" ca="1" si="701"/>
        <v>41904</v>
      </c>
      <c r="RX6" s="610">
        <f t="shared" ca="1" si="701"/>
        <v>41905</v>
      </c>
      <c r="RY6" s="610">
        <f t="shared" ca="1" si="701"/>
        <v>41906</v>
      </c>
      <c r="RZ6" s="610">
        <f t="shared" ca="1" si="701"/>
        <v>41907</v>
      </c>
      <c r="SA6" s="610">
        <f t="shared" ca="1" si="701"/>
        <v>41908</v>
      </c>
      <c r="SB6" s="610">
        <f t="shared" ca="1" si="701"/>
        <v>41909</v>
      </c>
      <c r="SC6" s="610">
        <f t="shared" ca="1" si="701"/>
        <v>41910</v>
      </c>
      <c r="SD6" s="610">
        <f t="shared" ca="1" si="701"/>
        <v>41911</v>
      </c>
      <c r="SE6" s="610">
        <f t="shared" ca="1" si="701"/>
        <v>41912</v>
      </c>
      <c r="SF6" s="610">
        <f t="shared" ca="1" si="701"/>
        <v>41913</v>
      </c>
      <c r="SG6" s="610">
        <f t="shared" ca="1" si="701"/>
        <v>41914</v>
      </c>
      <c r="SH6" s="610">
        <f t="shared" ca="1" si="701"/>
        <v>41915</v>
      </c>
      <c r="SI6" s="610">
        <f t="shared" ca="1" si="701"/>
        <v>41916</v>
      </c>
      <c r="SJ6" s="610">
        <f t="shared" ca="1" si="701"/>
        <v>41917</v>
      </c>
      <c r="SK6" s="610">
        <f t="shared" ca="1" si="701"/>
        <v>41918</v>
      </c>
      <c r="SL6" s="610">
        <f t="shared" ca="1" si="701"/>
        <v>41919</v>
      </c>
      <c r="SM6" s="610">
        <f t="shared" ca="1" si="701"/>
        <v>41920</v>
      </c>
      <c r="SN6" s="610">
        <f t="shared" ca="1" si="701"/>
        <v>41921</v>
      </c>
      <c r="SO6" s="610">
        <f t="shared" ca="1" si="701"/>
        <v>41922</v>
      </c>
      <c r="SP6" s="610">
        <f t="shared" ca="1" si="701"/>
        <v>41923</v>
      </c>
      <c r="SQ6" s="610">
        <f t="shared" ca="1" si="701"/>
        <v>41924</v>
      </c>
      <c r="SR6" s="610">
        <f t="shared" ca="1" si="701"/>
        <v>41925</v>
      </c>
      <c r="SS6" s="610">
        <f t="shared" ca="1" si="701"/>
        <v>41926</v>
      </c>
      <c r="ST6" s="610">
        <f t="shared" ca="1" si="701"/>
        <v>41927</v>
      </c>
      <c r="SU6" s="610">
        <f t="shared" ca="1" si="701"/>
        <v>41928</v>
      </c>
      <c r="SV6" s="610">
        <f t="shared" ca="1" si="701"/>
        <v>41929</v>
      </c>
      <c r="SW6" s="610">
        <f t="shared" ca="1" si="701"/>
        <v>41930</v>
      </c>
      <c r="SX6" s="610">
        <f t="shared" ca="1" si="701"/>
        <v>41931</v>
      </c>
      <c r="SY6" s="610">
        <f t="shared" ca="1" si="701"/>
        <v>41932</v>
      </c>
      <c r="SZ6" s="610">
        <f t="shared" ca="1" si="701"/>
        <v>41933</v>
      </c>
      <c r="TA6" s="610">
        <f t="shared" ca="1" si="701"/>
        <v>41934</v>
      </c>
      <c r="TB6" s="610">
        <f t="shared" ca="1" si="701"/>
        <v>41935</v>
      </c>
      <c r="TC6" s="610">
        <f t="shared" ca="1" si="701"/>
        <v>41936</v>
      </c>
      <c r="TD6" s="610">
        <f t="shared" ref="TD6:VO6" ca="1" si="702">TC$6+1</f>
        <v>41937</v>
      </c>
      <c r="TE6" s="610">
        <f t="shared" ca="1" si="702"/>
        <v>41938</v>
      </c>
      <c r="TF6" s="610">
        <f t="shared" ca="1" si="702"/>
        <v>41939</v>
      </c>
      <c r="TG6" s="610">
        <f t="shared" ca="1" si="702"/>
        <v>41940</v>
      </c>
      <c r="TH6" s="610">
        <f t="shared" ca="1" si="702"/>
        <v>41941</v>
      </c>
      <c r="TI6" s="610">
        <f t="shared" ca="1" si="702"/>
        <v>41942</v>
      </c>
      <c r="TJ6" s="610">
        <f t="shared" ca="1" si="702"/>
        <v>41943</v>
      </c>
      <c r="TK6" s="610">
        <f t="shared" ca="1" si="702"/>
        <v>41944</v>
      </c>
      <c r="TL6" s="610">
        <f t="shared" ca="1" si="702"/>
        <v>41945</v>
      </c>
      <c r="TM6" s="610">
        <f t="shared" ca="1" si="702"/>
        <v>41946</v>
      </c>
      <c r="TN6" s="610">
        <f t="shared" ca="1" si="702"/>
        <v>41947</v>
      </c>
      <c r="TO6" s="610">
        <f t="shared" ca="1" si="702"/>
        <v>41948</v>
      </c>
      <c r="TP6" s="610">
        <f t="shared" ca="1" si="702"/>
        <v>41949</v>
      </c>
      <c r="TQ6" s="610">
        <f t="shared" ca="1" si="702"/>
        <v>41950</v>
      </c>
      <c r="TR6" s="610">
        <f t="shared" ca="1" si="702"/>
        <v>41951</v>
      </c>
      <c r="TS6" s="610">
        <f t="shared" ca="1" si="702"/>
        <v>41952</v>
      </c>
      <c r="TT6" s="610">
        <f t="shared" ca="1" si="702"/>
        <v>41953</v>
      </c>
      <c r="TU6" s="610">
        <f t="shared" ca="1" si="702"/>
        <v>41954</v>
      </c>
      <c r="TV6" s="610">
        <f t="shared" ca="1" si="702"/>
        <v>41955</v>
      </c>
      <c r="TW6" s="610">
        <f t="shared" ca="1" si="702"/>
        <v>41956</v>
      </c>
      <c r="TX6" s="610">
        <f t="shared" ca="1" si="702"/>
        <v>41957</v>
      </c>
      <c r="TY6" s="610">
        <f t="shared" ca="1" si="702"/>
        <v>41958</v>
      </c>
      <c r="TZ6" s="610">
        <f t="shared" ca="1" si="702"/>
        <v>41959</v>
      </c>
      <c r="UA6" s="610">
        <f t="shared" ca="1" si="702"/>
        <v>41960</v>
      </c>
      <c r="UB6" s="610">
        <f t="shared" ca="1" si="702"/>
        <v>41961</v>
      </c>
      <c r="UC6" s="610">
        <f t="shared" ca="1" si="702"/>
        <v>41962</v>
      </c>
      <c r="UD6" s="610">
        <f t="shared" ca="1" si="702"/>
        <v>41963</v>
      </c>
      <c r="UE6" s="610">
        <f t="shared" ca="1" si="702"/>
        <v>41964</v>
      </c>
      <c r="UF6" s="610">
        <f t="shared" ca="1" si="702"/>
        <v>41965</v>
      </c>
      <c r="UG6" s="610">
        <f t="shared" ca="1" si="702"/>
        <v>41966</v>
      </c>
      <c r="UH6" s="610">
        <f t="shared" ca="1" si="702"/>
        <v>41967</v>
      </c>
      <c r="UI6" s="610">
        <f t="shared" ca="1" si="702"/>
        <v>41968</v>
      </c>
      <c r="UJ6" s="610">
        <f t="shared" ca="1" si="702"/>
        <v>41969</v>
      </c>
      <c r="UK6" s="610">
        <f t="shared" ca="1" si="702"/>
        <v>41970</v>
      </c>
      <c r="UL6" s="610">
        <f t="shared" ca="1" si="702"/>
        <v>41971</v>
      </c>
      <c r="UM6" s="610">
        <f t="shared" ca="1" si="702"/>
        <v>41972</v>
      </c>
      <c r="UN6" s="610">
        <f t="shared" ca="1" si="702"/>
        <v>41973</v>
      </c>
      <c r="UO6" s="610">
        <f t="shared" ca="1" si="702"/>
        <v>41974</v>
      </c>
      <c r="UP6" s="610">
        <f t="shared" ca="1" si="702"/>
        <v>41975</v>
      </c>
      <c r="UQ6" s="610">
        <f t="shared" ca="1" si="702"/>
        <v>41976</v>
      </c>
      <c r="UR6" s="610">
        <f t="shared" ca="1" si="702"/>
        <v>41977</v>
      </c>
      <c r="US6" s="610">
        <f t="shared" ca="1" si="702"/>
        <v>41978</v>
      </c>
      <c r="UT6" s="610">
        <f t="shared" ca="1" si="702"/>
        <v>41979</v>
      </c>
      <c r="UU6" s="610">
        <f t="shared" ca="1" si="702"/>
        <v>41980</v>
      </c>
      <c r="UV6" s="610">
        <f t="shared" ca="1" si="702"/>
        <v>41981</v>
      </c>
      <c r="UW6" s="610">
        <f t="shared" ca="1" si="702"/>
        <v>41982</v>
      </c>
      <c r="UX6" s="610">
        <f t="shared" ca="1" si="702"/>
        <v>41983</v>
      </c>
      <c r="UY6" s="610">
        <f t="shared" ca="1" si="702"/>
        <v>41984</v>
      </c>
      <c r="UZ6" s="610">
        <f t="shared" ca="1" si="702"/>
        <v>41985</v>
      </c>
      <c r="VA6" s="610">
        <f t="shared" ca="1" si="702"/>
        <v>41986</v>
      </c>
      <c r="VB6" s="610">
        <f t="shared" ca="1" si="702"/>
        <v>41987</v>
      </c>
      <c r="VC6" s="610">
        <f t="shared" ca="1" si="702"/>
        <v>41988</v>
      </c>
      <c r="VD6" s="610">
        <f t="shared" ca="1" si="702"/>
        <v>41989</v>
      </c>
      <c r="VE6" s="610">
        <f t="shared" ca="1" si="702"/>
        <v>41990</v>
      </c>
      <c r="VF6" s="610">
        <f t="shared" ca="1" si="702"/>
        <v>41991</v>
      </c>
      <c r="VG6" s="610">
        <f t="shared" ca="1" si="702"/>
        <v>41992</v>
      </c>
      <c r="VH6" s="610">
        <f t="shared" ca="1" si="702"/>
        <v>41993</v>
      </c>
      <c r="VI6" s="610">
        <f t="shared" ca="1" si="702"/>
        <v>41994</v>
      </c>
      <c r="VJ6" s="610">
        <f t="shared" ca="1" si="702"/>
        <v>41995</v>
      </c>
      <c r="VK6" s="610">
        <f t="shared" ca="1" si="702"/>
        <v>41996</v>
      </c>
      <c r="VL6" s="610">
        <f t="shared" ca="1" si="702"/>
        <v>41997</v>
      </c>
      <c r="VM6" s="610">
        <f t="shared" ca="1" si="702"/>
        <v>41998</v>
      </c>
      <c r="VN6" s="610">
        <f t="shared" ca="1" si="702"/>
        <v>41999</v>
      </c>
      <c r="VO6" s="610">
        <f t="shared" ca="1" si="702"/>
        <v>42000</v>
      </c>
      <c r="VP6" s="610">
        <f t="shared" ref="VP6:YA6" ca="1" si="703">VO$6+1</f>
        <v>42001</v>
      </c>
      <c r="VQ6" s="610">
        <f t="shared" ca="1" si="703"/>
        <v>42002</v>
      </c>
      <c r="VR6" s="610">
        <f t="shared" ca="1" si="703"/>
        <v>42003</v>
      </c>
      <c r="VS6" s="610">
        <f t="shared" ca="1" si="703"/>
        <v>42004</v>
      </c>
      <c r="VT6" s="610">
        <f t="shared" ca="1" si="703"/>
        <v>42005</v>
      </c>
      <c r="VU6" s="610">
        <f t="shared" ca="1" si="703"/>
        <v>42006</v>
      </c>
      <c r="VV6" s="610">
        <f t="shared" ca="1" si="703"/>
        <v>42007</v>
      </c>
      <c r="VW6" s="610">
        <f t="shared" ca="1" si="703"/>
        <v>42008</v>
      </c>
      <c r="VX6" s="610">
        <f t="shared" ca="1" si="703"/>
        <v>42009</v>
      </c>
      <c r="VY6" s="610">
        <f t="shared" ca="1" si="703"/>
        <v>42010</v>
      </c>
      <c r="VZ6" s="610">
        <f t="shared" ca="1" si="703"/>
        <v>42011</v>
      </c>
      <c r="WA6" s="610">
        <f t="shared" ca="1" si="703"/>
        <v>42012</v>
      </c>
      <c r="WB6" s="610">
        <f t="shared" ca="1" si="703"/>
        <v>42013</v>
      </c>
      <c r="WC6" s="610">
        <f t="shared" ca="1" si="703"/>
        <v>42014</v>
      </c>
      <c r="WD6" s="610">
        <f t="shared" ca="1" si="703"/>
        <v>42015</v>
      </c>
      <c r="WE6" s="610">
        <f t="shared" ca="1" si="703"/>
        <v>42016</v>
      </c>
      <c r="WF6" s="610">
        <f t="shared" ca="1" si="703"/>
        <v>42017</v>
      </c>
      <c r="WG6" s="610">
        <f t="shared" ca="1" si="703"/>
        <v>42018</v>
      </c>
      <c r="WH6" s="610">
        <f t="shared" ca="1" si="703"/>
        <v>42019</v>
      </c>
      <c r="WI6" s="610">
        <f t="shared" ca="1" si="703"/>
        <v>42020</v>
      </c>
      <c r="WJ6" s="610">
        <f t="shared" ca="1" si="703"/>
        <v>42021</v>
      </c>
      <c r="WK6" s="610">
        <f t="shared" ca="1" si="703"/>
        <v>42022</v>
      </c>
      <c r="WL6" s="610">
        <f t="shared" ca="1" si="703"/>
        <v>42023</v>
      </c>
      <c r="WM6" s="610">
        <f t="shared" ca="1" si="703"/>
        <v>42024</v>
      </c>
      <c r="WN6" s="610">
        <f t="shared" ca="1" si="703"/>
        <v>42025</v>
      </c>
      <c r="WO6" s="610">
        <f t="shared" ca="1" si="703"/>
        <v>42026</v>
      </c>
      <c r="WP6" s="610">
        <f t="shared" ca="1" si="703"/>
        <v>42027</v>
      </c>
      <c r="WQ6" s="610">
        <f t="shared" ca="1" si="703"/>
        <v>42028</v>
      </c>
      <c r="WR6" s="610">
        <f t="shared" ca="1" si="703"/>
        <v>42029</v>
      </c>
      <c r="WS6" s="610">
        <f t="shared" ca="1" si="703"/>
        <v>42030</v>
      </c>
      <c r="WT6" s="610">
        <f t="shared" ca="1" si="703"/>
        <v>42031</v>
      </c>
      <c r="WU6" s="610">
        <f t="shared" ca="1" si="703"/>
        <v>42032</v>
      </c>
      <c r="WV6" s="610">
        <f t="shared" ca="1" si="703"/>
        <v>42033</v>
      </c>
      <c r="WW6" s="610">
        <f t="shared" ca="1" si="703"/>
        <v>42034</v>
      </c>
      <c r="WX6" s="610">
        <f t="shared" ca="1" si="703"/>
        <v>42035</v>
      </c>
      <c r="WY6" s="610">
        <f t="shared" ca="1" si="703"/>
        <v>42036</v>
      </c>
      <c r="WZ6" s="610">
        <f t="shared" ca="1" si="703"/>
        <v>42037</v>
      </c>
      <c r="XA6" s="610">
        <f t="shared" ca="1" si="703"/>
        <v>42038</v>
      </c>
      <c r="XB6" s="610">
        <f t="shared" ca="1" si="703"/>
        <v>42039</v>
      </c>
      <c r="XC6" s="610">
        <f t="shared" ca="1" si="703"/>
        <v>42040</v>
      </c>
      <c r="XD6" s="610">
        <f t="shared" ca="1" si="703"/>
        <v>42041</v>
      </c>
      <c r="XE6" s="610">
        <f t="shared" ca="1" si="703"/>
        <v>42042</v>
      </c>
      <c r="XF6" s="610">
        <f t="shared" ca="1" si="703"/>
        <v>42043</v>
      </c>
      <c r="XG6" s="610">
        <f t="shared" ca="1" si="703"/>
        <v>42044</v>
      </c>
      <c r="XH6" s="610">
        <f t="shared" ca="1" si="703"/>
        <v>42045</v>
      </c>
      <c r="XI6" s="610">
        <f t="shared" ca="1" si="703"/>
        <v>42046</v>
      </c>
      <c r="XJ6" s="610">
        <f t="shared" ca="1" si="703"/>
        <v>42047</v>
      </c>
      <c r="XK6" s="610">
        <f t="shared" ca="1" si="703"/>
        <v>42048</v>
      </c>
      <c r="XL6" s="610">
        <f t="shared" ca="1" si="703"/>
        <v>42049</v>
      </c>
      <c r="XM6" s="610">
        <f t="shared" ca="1" si="703"/>
        <v>42050</v>
      </c>
      <c r="XN6" s="610">
        <f t="shared" ca="1" si="703"/>
        <v>42051</v>
      </c>
      <c r="XO6" s="610">
        <f t="shared" ca="1" si="703"/>
        <v>42052</v>
      </c>
      <c r="XP6" s="610">
        <f t="shared" ca="1" si="703"/>
        <v>42053</v>
      </c>
      <c r="XQ6" s="610">
        <f t="shared" ca="1" si="703"/>
        <v>42054</v>
      </c>
      <c r="XR6" s="610">
        <f t="shared" ca="1" si="703"/>
        <v>42055</v>
      </c>
      <c r="XS6" s="610">
        <f t="shared" ca="1" si="703"/>
        <v>42056</v>
      </c>
      <c r="XT6" s="610">
        <f t="shared" ca="1" si="703"/>
        <v>42057</v>
      </c>
      <c r="XU6" s="610">
        <f t="shared" ca="1" si="703"/>
        <v>42058</v>
      </c>
      <c r="XV6" s="610">
        <f t="shared" ca="1" si="703"/>
        <v>42059</v>
      </c>
      <c r="XW6" s="610">
        <f t="shared" ca="1" si="703"/>
        <v>42060</v>
      </c>
      <c r="XX6" s="610">
        <f t="shared" ca="1" si="703"/>
        <v>42061</v>
      </c>
      <c r="XY6" s="610">
        <f t="shared" ca="1" si="703"/>
        <v>42062</v>
      </c>
      <c r="XZ6" s="610">
        <f t="shared" ca="1" si="703"/>
        <v>42063</v>
      </c>
      <c r="YA6" s="610">
        <f t="shared" ca="1" si="703"/>
        <v>42064</v>
      </c>
      <c r="YB6" s="610">
        <f t="shared" ref="YB6:ZZ6" ca="1" si="704">YA$6+1</f>
        <v>42065</v>
      </c>
      <c r="YC6" s="610">
        <f t="shared" ca="1" si="704"/>
        <v>42066</v>
      </c>
      <c r="YD6" s="610">
        <f t="shared" ca="1" si="704"/>
        <v>42067</v>
      </c>
      <c r="YE6" s="610">
        <f t="shared" ca="1" si="704"/>
        <v>42068</v>
      </c>
      <c r="YF6" s="610">
        <f t="shared" ca="1" si="704"/>
        <v>42069</v>
      </c>
      <c r="YG6" s="610">
        <f t="shared" ca="1" si="704"/>
        <v>42070</v>
      </c>
      <c r="YH6" s="610">
        <f t="shared" ca="1" si="704"/>
        <v>42071</v>
      </c>
      <c r="YI6" s="610">
        <f t="shared" ca="1" si="704"/>
        <v>42072</v>
      </c>
      <c r="YJ6" s="610">
        <f t="shared" ca="1" si="704"/>
        <v>42073</v>
      </c>
      <c r="YK6" s="610">
        <f t="shared" ca="1" si="704"/>
        <v>42074</v>
      </c>
      <c r="YL6" s="610">
        <f t="shared" ca="1" si="704"/>
        <v>42075</v>
      </c>
      <c r="YM6" s="610">
        <f t="shared" ca="1" si="704"/>
        <v>42076</v>
      </c>
      <c r="YN6" s="610">
        <f t="shared" ca="1" si="704"/>
        <v>42077</v>
      </c>
      <c r="YO6" s="610">
        <f t="shared" ca="1" si="704"/>
        <v>42078</v>
      </c>
      <c r="YP6" s="610">
        <f t="shared" ca="1" si="704"/>
        <v>42079</v>
      </c>
      <c r="YQ6" s="610">
        <f t="shared" ca="1" si="704"/>
        <v>42080</v>
      </c>
      <c r="YR6" s="610">
        <f t="shared" ca="1" si="704"/>
        <v>42081</v>
      </c>
      <c r="YS6" s="610">
        <f t="shared" ca="1" si="704"/>
        <v>42082</v>
      </c>
      <c r="YT6" s="610">
        <f t="shared" ca="1" si="704"/>
        <v>42083</v>
      </c>
      <c r="YU6" s="610">
        <f t="shared" ca="1" si="704"/>
        <v>42084</v>
      </c>
      <c r="YV6" s="610">
        <f t="shared" ca="1" si="704"/>
        <v>42085</v>
      </c>
      <c r="YW6" s="610">
        <f t="shared" ca="1" si="704"/>
        <v>42086</v>
      </c>
      <c r="YX6" s="610">
        <f t="shared" ca="1" si="704"/>
        <v>42087</v>
      </c>
      <c r="YY6" s="610">
        <f t="shared" ca="1" si="704"/>
        <v>42088</v>
      </c>
      <c r="YZ6" s="610">
        <f t="shared" ca="1" si="704"/>
        <v>42089</v>
      </c>
      <c r="ZA6" s="610">
        <f t="shared" ca="1" si="704"/>
        <v>42090</v>
      </c>
      <c r="ZB6" s="610">
        <f t="shared" ca="1" si="704"/>
        <v>42091</v>
      </c>
      <c r="ZC6" s="610">
        <f t="shared" ca="1" si="704"/>
        <v>42092</v>
      </c>
      <c r="ZD6" s="610">
        <f t="shared" ca="1" si="704"/>
        <v>42093</v>
      </c>
      <c r="ZE6" s="610">
        <f t="shared" ca="1" si="704"/>
        <v>42094</v>
      </c>
      <c r="ZF6" s="610">
        <f t="shared" ca="1" si="704"/>
        <v>42095</v>
      </c>
      <c r="ZG6" s="610">
        <f t="shared" ca="1" si="704"/>
        <v>42096</v>
      </c>
      <c r="ZH6" s="610">
        <f t="shared" ca="1" si="704"/>
        <v>42097</v>
      </c>
      <c r="ZI6" s="610">
        <f t="shared" ca="1" si="704"/>
        <v>42098</v>
      </c>
      <c r="ZJ6" s="610">
        <f t="shared" ca="1" si="704"/>
        <v>42099</v>
      </c>
      <c r="ZK6" s="610">
        <f t="shared" ca="1" si="704"/>
        <v>42100</v>
      </c>
      <c r="ZL6" s="610">
        <f t="shared" ca="1" si="704"/>
        <v>42101</v>
      </c>
      <c r="ZM6" s="610">
        <f t="shared" ca="1" si="704"/>
        <v>42102</v>
      </c>
      <c r="ZN6" s="610">
        <f t="shared" ca="1" si="704"/>
        <v>42103</v>
      </c>
      <c r="ZO6" s="610">
        <f t="shared" ca="1" si="704"/>
        <v>42104</v>
      </c>
      <c r="ZP6" s="610">
        <f t="shared" ca="1" si="704"/>
        <v>42105</v>
      </c>
      <c r="ZQ6" s="610">
        <f t="shared" ca="1" si="704"/>
        <v>42106</v>
      </c>
      <c r="ZR6" s="610">
        <f t="shared" ca="1" si="704"/>
        <v>42107</v>
      </c>
      <c r="ZS6" s="610">
        <f t="shared" ca="1" si="704"/>
        <v>42108</v>
      </c>
      <c r="ZT6" s="610">
        <f t="shared" ca="1" si="704"/>
        <v>42109</v>
      </c>
      <c r="ZU6" s="610">
        <f t="shared" ca="1" si="704"/>
        <v>42110</v>
      </c>
      <c r="ZV6" s="610">
        <f t="shared" ca="1" si="704"/>
        <v>42111</v>
      </c>
      <c r="ZW6" s="610">
        <f t="shared" ca="1" si="704"/>
        <v>42112</v>
      </c>
      <c r="ZX6" s="610">
        <f t="shared" ca="1" si="704"/>
        <v>42113</v>
      </c>
      <c r="ZY6" s="610">
        <f t="shared" ca="1" si="704"/>
        <v>42114</v>
      </c>
      <c r="ZZ6" s="610">
        <f t="shared" ca="1" si="704"/>
        <v>42115</v>
      </c>
      <c r="AAA6" s="588"/>
      <c r="AAB6"/>
      <c r="AAC6"/>
      <c r="AAD6" s="112"/>
      <c r="AAE6" s="551" t="s">
        <v>259</v>
      </c>
      <c r="AAF6" s="583" t="s">
        <v>186</v>
      </c>
      <c r="AAG6" s="78">
        <f ca="1">WORKDAY(TODAY()-1,1,S.DDL_DEQClosed)</f>
        <v>41423</v>
      </c>
      <c r="AAH6" s="78">
        <f>S.BANNER.PostEQCEnd</f>
        <v>41624</v>
      </c>
      <c r="AAI6" s="77"/>
      <c r="AAJ6" s="98">
        <v>1</v>
      </c>
      <c r="AAK6" s="579">
        <f>IF(S.RuleType=2,14,28)</f>
        <v>28</v>
      </c>
      <c r="AAL6" s="76"/>
      <c r="AAM6" s="112"/>
      <c r="AAU6" s="44"/>
      <c r="ABK6" s="794"/>
      <c r="ABL6" s="794"/>
      <c r="ABM6" s="794"/>
      <c r="ABN6" s="794"/>
      <c r="ABO6" s="794"/>
      <c r="ABP6" s="794"/>
      <c r="ABQ6" s="794"/>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258</v>
      </c>
      <c r="AAM8" s="112"/>
      <c r="AAU8" s="44"/>
    </row>
    <row r="9" spans="1:745" ht="21" customHeight="1">
      <c r="A9" s="558"/>
      <c r="B9" s="120" t="s">
        <v>263</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734" t="s">
        <v>395</v>
      </c>
      <c r="B11" s="538" t="s">
        <v>297</v>
      </c>
      <c r="C11" s="690"/>
      <c r="D11" s="538"/>
      <c r="E11" s="539"/>
      <c r="F11" s="321">
        <f ca="1">NETWORKDAYS(TODAY(),H11,S.DDL_DEQClosed)</f>
        <v>99</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236</v>
      </c>
      <c r="AAP11" s="336">
        <f t="shared" ref="AAP11:AAS11" si="705">AAP20/30</f>
        <v>5.4666666666666668</v>
      </c>
      <c r="AAQ11" s="336">
        <f t="shared" si="705"/>
        <v>4.9000000000000004</v>
      </c>
      <c r="AAR11" s="336">
        <f t="shared" si="705"/>
        <v>4.333333333333333</v>
      </c>
      <c r="AAS11" s="336">
        <f t="shared" si="705"/>
        <v>3.7666666666666666</v>
      </c>
      <c r="AAX11" s="23" t="s">
        <v>252</v>
      </c>
      <c r="AAY11" s="23" t="s">
        <v>252</v>
      </c>
      <c r="AAZ11" s="23" t="s">
        <v>252</v>
      </c>
      <c r="ABA11" s="23" t="s">
        <v>252</v>
      </c>
      <c r="ABB11" s="23" t="s">
        <v>0</v>
      </c>
    </row>
    <row r="12" spans="1:745" s="23" customFormat="1" ht="16.5" customHeight="1">
      <c r="A12" s="599"/>
      <c r="B12" s="774" t="str">
        <f>AAL12</f>
        <v>INVOLVED before Rulemaking Action Item</v>
      </c>
      <c r="C12" s="774"/>
      <c r="D12" s="774"/>
      <c r="E12" s="125"/>
      <c r="F12" s="212"/>
      <c r="G12" s="535" t="s">
        <v>292</v>
      </c>
      <c r="H12" s="535" t="s">
        <v>291</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246</v>
      </c>
      <c r="AAQ12" s="106" t="s">
        <v>243</v>
      </c>
      <c r="AAR12" s="106" t="s">
        <v>244</v>
      </c>
      <c r="AAS12" s="106" t="s">
        <v>245</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734" t="s">
        <v>395</v>
      </c>
      <c r="B13" s="126" t="s">
        <v>235</v>
      </c>
      <c r="C13" s="691"/>
      <c r="D13" s="804" t="str">
        <f>AAI13</f>
        <v/>
      </c>
      <c r="E13" s="804"/>
      <c r="F13" s="321">
        <f t="shared" ref="F13:F15" ca="1" si="706">NETWORKDAYS(TODAY(),H13,S.DDL_DEQClosed)</f>
        <v>16</v>
      </c>
      <c r="G13" s="586">
        <v>41444</v>
      </c>
      <c r="H13" s="586">
        <v>41444</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41444</v>
      </c>
      <c r="AAI13" s="571" t="str">
        <f>IF(OR(G13&gt;=S.EQCMeeting,H13&gt;=S.EQCMeeting),"Must be less than H13","")</f>
        <v/>
      </c>
      <c r="AAJ13" s="81" t="b">
        <v>1</v>
      </c>
      <c r="AAK13" s="523"/>
      <c r="AAL13" s="65"/>
      <c r="AAM13" s="112"/>
      <c r="AAO13" s="109" t="s">
        <v>247</v>
      </c>
      <c r="AAP13" s="107">
        <f>IF(S.RuleType=1,28,21)</f>
        <v>28</v>
      </c>
      <c r="AAQ13" s="107">
        <f>IF(S.RuleType=1,21,14)</f>
        <v>21</v>
      </c>
      <c r="AAR13" s="107">
        <f>IF(S.RuleType=1,14,7)</f>
        <v>14</v>
      </c>
      <c r="AAS13" s="107">
        <f>IF(S.RuleType=1,7,0)</f>
        <v>7</v>
      </c>
      <c r="AAU13" s="510" t="s">
        <v>24</v>
      </c>
      <c r="AAV13" s="512" t="s">
        <v>251</v>
      </c>
      <c r="AAW13" s="510"/>
      <c r="AAX13" s="510" t="s">
        <v>1</v>
      </c>
      <c r="AAY13" s="511" t="s">
        <v>249</v>
      </c>
      <c r="AAZ13" s="512" t="s">
        <v>248</v>
      </c>
      <c r="ABA13" s="514" t="s">
        <v>241</v>
      </c>
      <c r="ABB13" s="510" t="s">
        <v>142</v>
      </c>
      <c r="ABC13" s="506" t="s">
        <v>253</v>
      </c>
      <c r="ABD13" s="506" t="s">
        <v>275</v>
      </c>
    </row>
    <row r="14" spans="1:745" s="23" customFormat="1" ht="16.7" customHeight="1">
      <c r="A14" s="599"/>
      <c r="B14" s="126" t="s">
        <v>232</v>
      </c>
      <c r="C14" s="691"/>
      <c r="D14" s="804" t="str">
        <f t="shared" ref="D14:D15" si="707">AAI14</f>
        <v/>
      </c>
      <c r="E14" s="804"/>
      <c r="F14" s="321">
        <f t="shared" ca="1" si="706"/>
        <v>60</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237</v>
      </c>
      <c r="AAP14" s="107">
        <f>IF(S.InvolveSIP=TRUE,25,0)</f>
        <v>25</v>
      </c>
      <c r="AAQ14" s="107">
        <f>IF(S.InvolveSIP=TRUE,20,0)</f>
        <v>20</v>
      </c>
      <c r="AAR14" s="107">
        <f>IF(S.InvolveSIP=TRUE,15,0)</f>
        <v>15</v>
      </c>
      <c r="AAS14" s="107">
        <f>IF(S.InvolveSIP=TRUE,10,0)</f>
        <v>10</v>
      </c>
      <c r="AAT14" s="23" t="s">
        <v>0</v>
      </c>
      <c r="AAU14" s="510"/>
      <c r="AAV14" s="512"/>
      <c r="AAW14" s="510" t="s">
        <v>238</v>
      </c>
      <c r="AAX14" s="510"/>
      <c r="AAY14" s="507"/>
      <c r="AAZ14" s="513"/>
      <c r="ABA14" s="514"/>
      <c r="ABB14" s="510"/>
      <c r="ABC14" s="507"/>
      <c r="ABD14" s="507"/>
    </row>
    <row r="15" spans="1:745" s="23" customFormat="1" ht="15.75" customHeight="1">
      <c r="A15" s="599"/>
      <c r="B15" s="128" t="str">
        <f>AAL15</f>
        <v>Facilitated Hearing</v>
      </c>
      <c r="C15" s="691"/>
      <c r="D15" s="804" t="str">
        <f t="shared" si="707"/>
        <v/>
      </c>
      <c r="E15" s="804"/>
      <c r="F15" s="321">
        <f t="shared" ca="1" si="706"/>
        <v>60</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238</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246</v>
      </c>
      <c r="AAV15" s="100">
        <f>IF(S.InvolveSIP=FALSE,S.BANNER.OverviewStart,IF(WORKDAY(ABA15-46,1,S.DDL_DEQClosed)&lt;S.BANNER.OverviewStart,S.BANNER.OverviewStart,WORKDAY(ABA15-46,1,S.DDL_DEQClosed)))</f>
        <v>41645</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734" t="s">
        <v>395</v>
      </c>
      <c r="B17" s="775" t="str">
        <f>AAL17</f>
        <v>1-State Implementation Plan (AQ rules)</v>
      </c>
      <c r="C17" s="775"/>
      <c r="D17" s="517"/>
      <c r="E17" s="555">
        <f t="shared" ref="E17" si="711">NETWORKDAYS(G17,H17,S.DDL_DEQClosed)</f>
        <v>138</v>
      </c>
      <c r="F17" s="321">
        <f t="shared" ref="F17" ca="1" si="712">NETWORKDAYS(TODAY(),H17,S.DDL_DEQClosed)</f>
        <v>109</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41577</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239</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243</v>
      </c>
      <c r="AAV17" s="100">
        <f>IF(S.InvolveSIP=FALSE,S.BANNER.OverviewStart,IF(WORKDAY(ABA17-46,1,S.DDL_DEQClosed)&lt;S.BANNER.OverviewStart,S.BANNER.OverviewStart,WORKDAY(ABA17-46,1,S.DDL_DEQClosed)))</f>
        <v>41579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240</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244</v>
      </c>
      <c r="AAV18" s="100">
        <f>IF(S.InvolveSIP=FALSE,S.BANNER.OverviewStart,IF(WORKDAY(ABA18-46,1,S.DDL_DEQClosed)&lt;S.BANNER.OverviewStart,S.BANNER.OverviewStart,WORKDAY(ABA18-46,1,S.DDL_DEQClosed)))</f>
        <v>41520</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-36</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242</v>
      </c>
      <c r="AAP19" s="107">
        <v>45</v>
      </c>
      <c r="AAQ19" s="107">
        <v>45</v>
      </c>
      <c r="AAR19" s="107">
        <v>45</v>
      </c>
      <c r="AAS19" s="107">
        <v>45</v>
      </c>
      <c r="AAU19" s="101" t="s">
        <v>245</v>
      </c>
      <c r="AAV19" s="100">
        <f>IF(S.InvolveSIP=FALSE,S.BANNER.OverviewStart,IF(WORKDAY(ABA19-46,1,S.DDL_DEQClosed)&lt;S.BANNER.OverviewStart,S.BANNER.OverviewStart,WORKDAY(ABA19-46,1,S.DDL_DEQClosed)))</f>
        <v>41456</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802"/>
      <c r="AAP20" s="795">
        <f>SUM(AAP13:AAP19)</f>
        <v>164</v>
      </c>
      <c r="AAQ20" s="795">
        <f>SUM(AAQ13:AAQ19)</f>
        <v>147</v>
      </c>
      <c r="AAR20" s="795">
        <f>SUM(AAR13:AAR19)</f>
        <v>130</v>
      </c>
      <c r="AAS20" s="795">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71</v>
      </c>
      <c r="F21" s="543">
        <f t="shared" ref="F21" ca="1" si="717">NETWORKDAYS(TODAY(),H21,S.DDL_DEQClosed)</f>
        <v>36</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802"/>
      <c r="AAP21" s="795"/>
      <c r="AAQ21" s="795"/>
      <c r="AAR21" s="795"/>
      <c r="AAS21" s="795"/>
      <c r="AAT21" s="23"/>
    </row>
    <row r="22" spans="1:735" s="23" customFormat="1" ht="20.100000000000001" customHeight="1">
      <c r="A22" s="558"/>
      <c r="B22" s="134" t="str">
        <f t="shared" si="714"/>
        <v>DAS - Fee approval not involved</v>
      </c>
      <c r="C22" s="694"/>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186</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186</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19.5" customHeight="1">
      <c r="A25" s="558" t="s">
        <v>395</v>
      </c>
      <c r="B25" s="773" t="str">
        <f t="shared" si="714"/>
        <v>4-Public Notice WITH hearing</v>
      </c>
      <c r="C25" s="773"/>
      <c r="D25" s="773"/>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85" t="str">
        <f>AAL26</f>
        <v>EPA - submit 45 days BEFORE 1st hearing (H31)</v>
      </c>
      <c r="C26" s="786"/>
      <c r="D26" s="786"/>
      <c r="E26" s="518" t="s">
        <v>0</v>
      </c>
      <c r="F26" s="321">
        <f t="shared" ref="F26" ca="1" si="718">NETWORKDAYS(TODAY(),H26,S.DDL_DEQClosed)</f>
        <v>24</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41456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87" t="str">
        <f>AAL27</f>
        <v>DAS - fees not involved</v>
      </c>
      <c r="C27" s="787"/>
      <c r="D27" s="787"/>
      <c r="E27" s="518" t="s">
        <v>0</v>
      </c>
      <c r="F27" s="321">
        <f t="shared" ref="F27" ca="1" si="719">NETWORKDAYS(TODAY(),H27,S.DDL_DEQClosed)</f>
        <v>-36</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395</v>
      </c>
      <c r="B28" s="787" t="str">
        <f t="shared" si="714"/>
        <v>SOS - submit on workday &lt;=15th of month BEFORE Bulletin (H29)</v>
      </c>
      <c r="C28" s="787"/>
      <c r="D28" s="787"/>
      <c r="E28" s="518"/>
      <c r="F28" s="321">
        <f ca="1">NETWORKDAYS(TODAY(),H28,S.DDL_DEQClosed)</f>
        <v>33</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395</v>
      </c>
      <c r="B29" s="509" t="str">
        <f t="shared" ref="B29" si="720">AAL29</f>
        <v>SOS - Bulletin always publishes 1st of month</v>
      </c>
      <c r="C29" s="694"/>
      <c r="D29" s="800" t="str">
        <f>AAI29</f>
        <v/>
      </c>
      <c r="E29" s="801"/>
      <c r="F29" s="321">
        <f ca="1">NETWORKDAYS(TODAY(),H29,S.DDL_DEQClosed)</f>
        <v>46</v>
      </c>
      <c r="G29" s="651" t="s">
        <v>0</v>
      </c>
      <c r="H29" s="585">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5"/>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233</v>
      </c>
      <c r="AAM30" s="112"/>
      <c r="AAN30" s="572" t="s">
        <v>0</v>
      </c>
      <c r="AAU30" s="44"/>
      <c r="AAV30"/>
      <c r="AAW30"/>
      <c r="AAX30"/>
      <c r="AAY30"/>
      <c r="AAZ30"/>
      <c r="ABA30"/>
      <c r="ABB30"/>
      <c r="ABC30"/>
      <c r="ABD30"/>
    </row>
    <row r="31" spans="1:735" ht="16.7" customHeight="1">
      <c r="A31" s="558" t="s">
        <v>395</v>
      </c>
      <c r="B31" s="796" t="str">
        <f>AAL31</f>
        <v>First Hearing =&gt; 15th workday AFTER Bulletin (H29)</v>
      </c>
      <c r="C31" s="796"/>
      <c r="D31" s="796"/>
      <c r="E31" s="515"/>
      <c r="F31" s="321">
        <f t="shared" ref="F31:F40" ca="1" si="721">NETWORKDAYS(TODAY(),H31,S.DDL_DEQClosed)</f>
        <v>56</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41501</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t="s">
        <v>395</v>
      </c>
      <c r="B32" s="137" t="str">
        <f>AAL32</f>
        <v>Close PUBLIC COMMENT</v>
      </c>
      <c r="C32" s="696"/>
      <c r="D32" s="139"/>
      <c r="E32" s="124"/>
      <c r="F32" s="321">
        <f ca="1">NETWORKDAYS(TODAY(),H32,S.DDL_DEQClosed)</f>
        <v>58</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6"/>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t="s">
        <v>395</v>
      </c>
      <c r="B34" s="143" t="s">
        <v>254</v>
      </c>
      <c r="C34" s="697" t="s">
        <v>72</v>
      </c>
      <c r="D34" s="138"/>
      <c r="E34" s="124"/>
      <c r="F34" s="321">
        <f ca="1">NETWORKDAYS(TODAY(),H34,S.DDL_DEQClosed)</f>
        <v>73</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323</v>
      </c>
      <c r="AAM34" s="112"/>
      <c r="AAU34" s="44"/>
    </row>
    <row r="35" spans="1:732" s="23" customFormat="1" ht="17.100000000000001" customHeight="1">
      <c r="A35" s="558" t="s">
        <v>395</v>
      </c>
      <c r="B35" s="143" t="s">
        <v>264</v>
      </c>
      <c r="C35" s="697" t="s">
        <v>72</v>
      </c>
      <c r="D35" s="138"/>
      <c r="E35" s="124"/>
      <c r="F35" s="321">
        <f ca="1">NETWORKDAYS(TODAY(),H35,S.DDL_DEQClosed)</f>
        <v>99</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184</v>
      </c>
      <c r="C36" s="696"/>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127</v>
      </c>
      <c r="AAL36" s="116"/>
      <c r="AAM36" s="112"/>
      <c r="AAU36" s="44"/>
    </row>
    <row r="37" spans="1:732" s="23" customFormat="1" ht="17.100000000000001" customHeight="1">
      <c r="A37" s="558" t="s">
        <v>395</v>
      </c>
      <c r="B37" s="783" t="s">
        <v>250</v>
      </c>
      <c r="C37" s="783"/>
      <c r="D37" s="783"/>
      <c r="E37" s="124"/>
      <c r="F37" s="321">
        <f t="shared" ref="F37" ca="1" si="722">NETWORKDAYS(TODAY(),H37,S.DDL_DEQClosed)</f>
        <v>101</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t="s">
        <v>395</v>
      </c>
      <c r="B38" s="142" t="str">
        <f>AAL38</f>
        <v>EPA - submit SIP</v>
      </c>
      <c r="C38" s="694"/>
      <c r="D38" s="142"/>
      <c r="E38" s="124"/>
      <c r="F38" s="321">
        <f t="shared" ref="F38" ca="1" si="723">NETWORKDAYS(TODAY(),H38,S.DDL_DEQClosed)</f>
        <v>109</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41577</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83" t="str">
        <f>IF(S.InvolveFee=FALSE,"DAS - fees not involved",IF(AAJ22=1,"DAS - submit Part 2 within 10 days after EQC rulemaking action","DAS - email notification within 10 days after EQC rulemaking action"))</f>
        <v>DAS - fees not involved</v>
      </c>
      <c r="C39" s="783"/>
      <c r="D39" s="783"/>
      <c r="E39" s="124"/>
      <c r="F39" s="321">
        <f t="shared" ref="F39" ca="1" si="724">NETWORKDAYS(TODAY(),H39,S.DDL_DEQClosed)</f>
        <v>102</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t="s">
        <v>395</v>
      </c>
      <c r="B40" s="782" t="s">
        <v>265</v>
      </c>
      <c r="C40" s="782"/>
      <c r="D40" s="139" t="s">
        <v>0</v>
      </c>
      <c r="E40" s="124"/>
      <c r="F40" s="321">
        <f t="shared" ca="1" si="721"/>
        <v>101</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89"/>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256</v>
      </c>
      <c r="C42" s="698" t="s">
        <v>260</v>
      </c>
      <c r="D42" s="148"/>
      <c r="E42" s="789"/>
      <c r="F42" s="789"/>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8"/>
      <c r="D43" s="150" t="s">
        <v>261</v>
      </c>
      <c r="E43" s="799" t="s">
        <v>194</v>
      </c>
      <c r="F43" s="207" t="s">
        <v>2</v>
      </c>
      <c r="G43" s="152" t="s">
        <v>262</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259</v>
      </c>
      <c r="AAF43" s="583" t="s">
        <v>186</v>
      </c>
      <c r="AAG43" s="112"/>
      <c r="AAH43" s="112"/>
      <c r="AAI43" s="77"/>
      <c r="AAJ43" s="90"/>
      <c r="AAK43" s="90"/>
      <c r="AAL43" s="76"/>
      <c r="AAM43" s="112"/>
      <c r="AAU43" s="44"/>
    </row>
    <row r="44" spans="1:732" ht="18" customHeight="1">
      <c r="A44" s="558"/>
      <c r="B44" s="223"/>
      <c r="C44" s="224"/>
      <c r="D44" s="225"/>
      <c r="E44" s="799"/>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259</v>
      </c>
      <c r="AAF44" s="583" t="s">
        <v>186</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8"/>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0" t="s">
        <v>333</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t="s">
        <v>395</v>
      </c>
      <c r="B47" s="669" t="s">
        <v>328</v>
      </c>
      <c r="C47" s="347"/>
      <c r="D47" s="169" t="s">
        <v>159</v>
      </c>
      <c r="E47" s="368">
        <f t="shared" ref="E47:E50" si="725">NETWORKDAYS(G47,H47,S.DDL_DEQClosed)</f>
        <v>7</v>
      </c>
      <c r="F47" s="368">
        <f ca="1">NETWORKDAYS(TODAY(),H47)</f>
        <v>-33</v>
      </c>
      <c r="G47" s="369">
        <f>AAG47</f>
        <v>41369</v>
      </c>
      <c r="H47" s="369">
        <v>41379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t="s">
        <v>395</v>
      </c>
      <c r="B48" s="346" t="s">
        <v>76</v>
      </c>
      <c r="C48" s="347"/>
      <c r="D48" s="169" t="s">
        <v>270</v>
      </c>
      <c r="E48" s="368">
        <f t="shared" si="725"/>
        <v>31</v>
      </c>
      <c r="F48" s="368">
        <f ca="1">NETWORKDAYS(TODAY(),H48)</f>
        <v>-8</v>
      </c>
      <c r="G48" s="369">
        <v>41369</v>
      </c>
      <c r="H48" s="369">
        <v>41414</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41379</v>
      </c>
      <c r="AAH48" s="78">
        <f t="shared" ref="AAH48:AAH50" si="726">G48</f>
        <v>41369</v>
      </c>
      <c r="AAI48" s="77"/>
      <c r="AAJ48" s="56"/>
      <c r="AAK48" s="56"/>
      <c r="AAL48" s="39"/>
      <c r="AAM48" s="112"/>
      <c r="AAN48"/>
      <c r="AAT48" s="23"/>
      <c r="AAU48" s="44"/>
    </row>
    <row r="49" spans="1:732" ht="15.75" customHeight="1" outlineLevel="1">
      <c r="A49" s="558" t="s">
        <v>395</v>
      </c>
      <c r="B49" s="348" t="s">
        <v>329</v>
      </c>
      <c r="C49" s="347"/>
      <c r="D49" s="169" t="s">
        <v>270</v>
      </c>
      <c r="E49" s="368">
        <f t="shared" si="725"/>
        <v>1</v>
      </c>
      <c r="F49" s="368">
        <f ca="1">NETWORKDAYS(TODAY(),H49)</f>
        <v>-39</v>
      </c>
      <c r="G49" s="369">
        <v>41369</v>
      </c>
      <c r="H49" s="369">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7">H48</f>
        <v>41414</v>
      </c>
      <c r="AAH49" s="78">
        <f t="shared" si="726"/>
        <v>41369</v>
      </c>
      <c r="AAI49" s="77"/>
      <c r="AAJ49" s="56"/>
      <c r="AAK49" s="56"/>
      <c r="AAL49" s="39"/>
      <c r="AAM49" s="112"/>
      <c r="AAN49"/>
      <c r="AAT49" s="23"/>
      <c r="AAU49" s="44"/>
    </row>
    <row r="50" spans="1:732" ht="15.75" customHeight="1" outlineLevel="1">
      <c r="A50" s="558" t="s">
        <v>395</v>
      </c>
      <c r="B50" s="349" t="s">
        <v>277</v>
      </c>
      <c r="C50" s="347"/>
      <c r="D50" s="169" t="s">
        <v>386</v>
      </c>
      <c r="E50" s="368">
        <f t="shared" si="725"/>
        <v>1</v>
      </c>
      <c r="F50" s="368">
        <f ca="1">NETWORKDAYS(TODAY(),H50)</f>
        <v>-8</v>
      </c>
      <c r="G50" s="369">
        <v>41414</v>
      </c>
      <c r="H50" s="370">
        <f>AAH50</f>
        <v>41414</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7"/>
        <v>41369</v>
      </c>
      <c r="AAH50" s="78">
        <f t="shared" si="726"/>
        <v>41414</v>
      </c>
      <c r="AAI50" s="77"/>
      <c r="AAJ50" s="56"/>
      <c r="AAK50" s="56"/>
      <c r="AAL50" s="39"/>
      <c r="AAM50" s="112"/>
      <c r="AAN50"/>
      <c r="AAT50" s="23"/>
      <c r="AAU50" s="44"/>
    </row>
    <row r="51" spans="1:732" ht="15.75" customHeight="1" outlineLevel="1">
      <c r="A51" s="558" t="s">
        <v>396</v>
      </c>
      <c r="B51" s="350" t="s">
        <v>75</v>
      </c>
      <c r="C51" s="699"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t="s">
        <v>396</v>
      </c>
      <c r="B52" s="350" t="s">
        <v>134</v>
      </c>
      <c r="C52" s="699"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t="s">
        <v>396</v>
      </c>
      <c r="B53" s="350" t="s">
        <v>71</v>
      </c>
      <c r="C53" s="673"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t="s">
        <v>396</v>
      </c>
      <c r="B54" s="350" t="s">
        <v>70</v>
      </c>
      <c r="C54" s="700"/>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t="s">
        <v>396</v>
      </c>
      <c r="B55" s="350" t="s">
        <v>278</v>
      </c>
      <c r="C55" s="701"/>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t="s">
        <v>396</v>
      </c>
      <c r="B56" s="350" t="s">
        <v>330</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364</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334</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326</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335</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336</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337</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338</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t="s">
        <v>395</v>
      </c>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t="s">
        <v>395</v>
      </c>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t="s">
        <v>395</v>
      </c>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t="s">
        <v>395</v>
      </c>
      <c r="B67" s="730" t="s">
        <v>198</v>
      </c>
      <c r="C67" s="347"/>
      <c r="D67" s="229" t="s">
        <v>200</v>
      </c>
      <c r="E67" s="368">
        <f>NETWORKDAYS(G67,H67,S.DDL_DEQClosed)</f>
        <v>8</v>
      </c>
      <c r="F67" s="368">
        <f ca="1">NETWORKDAYS(TODAY(),H67)</f>
        <v>3</v>
      </c>
      <c r="G67" s="369">
        <f t="shared" ref="G67:H70" si="728">AAG67</f>
        <v>41414</v>
      </c>
      <c r="H67" s="369">
        <v>41425</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41414</v>
      </c>
      <c r="AAH67" s="78">
        <f>G67</f>
        <v>41414</v>
      </c>
      <c r="AAI67" s="77"/>
      <c r="AAJ67" s="80"/>
      <c r="AAK67" s="80"/>
      <c r="AAL67" s="63"/>
      <c r="AAM67" s="112"/>
      <c r="AAU67" s="44"/>
      <c r="AAV67"/>
      <c r="AAW67"/>
      <c r="AAX67"/>
      <c r="AAY67"/>
      <c r="AAZ67"/>
      <c r="ABA67"/>
      <c r="ABB67"/>
      <c r="ABC67"/>
      <c r="ABD67"/>
    </row>
    <row r="68" spans="1:732" ht="15.75" customHeight="1" outlineLevel="1">
      <c r="A68" s="558" t="s">
        <v>395</v>
      </c>
      <c r="B68" s="132" t="s">
        <v>371</v>
      </c>
      <c r="C68" s="347"/>
      <c r="D68" s="229" t="s">
        <v>158</v>
      </c>
      <c r="E68" s="368">
        <f>NETWORKDAYS(G68,H68,S.DDL_DEQClosed)</f>
        <v>1</v>
      </c>
      <c r="F68" s="368">
        <f ca="1">NETWORKDAYS(TODAY(),H68)</f>
        <v>3</v>
      </c>
      <c r="G68" s="369">
        <f t="shared" si="728"/>
        <v>41425</v>
      </c>
      <c r="H68" s="369">
        <v>41425</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41425</v>
      </c>
      <c r="AAH68" s="78">
        <f>G68</f>
        <v>41425</v>
      </c>
      <c r="AAI68" s="77"/>
      <c r="AAJ68" s="66" t="s">
        <v>0</v>
      </c>
      <c r="AAK68" s="66"/>
      <c r="AAL68" s="65"/>
      <c r="AAM68" s="112"/>
      <c r="AAN68"/>
      <c r="AAT68" s="23"/>
      <c r="AAU68" s="44"/>
    </row>
    <row r="69" spans="1:732" ht="15.75" customHeight="1" outlineLevel="1">
      <c r="A69" s="558" t="s">
        <v>396</v>
      </c>
      <c r="B69" s="346" t="s">
        <v>199</v>
      </c>
      <c r="C69" s="347"/>
      <c r="D69" s="169" t="s">
        <v>201</v>
      </c>
      <c r="E69" s="368">
        <f>NETWORKDAYS(G69,H69,S.DDL_DEQClosed)</f>
        <v>1</v>
      </c>
      <c r="F69" s="368">
        <f ca="1">NETWORKDAYS(TODAY(),H69)</f>
        <v>-39</v>
      </c>
      <c r="G69" s="369">
        <v>41369</v>
      </c>
      <c r="H69" s="369">
        <f t="shared" si="728"/>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29">H68</f>
        <v>41425</v>
      </c>
      <c r="AAH69" s="78">
        <f>G69</f>
        <v>41369</v>
      </c>
      <c r="AAI69" s="77"/>
      <c r="AAJ69" s="56"/>
      <c r="AAK69" s="56"/>
      <c r="AAL69" s="65"/>
      <c r="AAM69" s="112"/>
      <c r="AAN69"/>
      <c r="AAT69" s="23"/>
      <c r="AAU69" s="44"/>
    </row>
    <row r="70" spans="1:732" ht="15.75" customHeight="1" outlineLevel="1">
      <c r="A70" s="558" t="s">
        <v>395</v>
      </c>
      <c r="B70" s="547" t="s">
        <v>311</v>
      </c>
      <c r="C70" s="672" t="s">
        <v>72</v>
      </c>
      <c r="D70" s="169" t="s">
        <v>170</v>
      </c>
      <c r="E70" s="368">
        <f>NETWORKDAYS(G70,H70,S.DDL_DEQClosed)</f>
        <v>38</v>
      </c>
      <c r="F70" s="368">
        <f ca="1">NETWORKDAYS(TODAY(),H70)</f>
        <v>3</v>
      </c>
      <c r="G70" s="369">
        <f t="shared" si="728"/>
        <v>41369</v>
      </c>
      <c r="H70" s="369">
        <v>41425</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29"/>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t="s">
        <v>395</v>
      </c>
      <c r="B71" s="361" t="s">
        <v>231</v>
      </c>
      <c r="C71" s="168"/>
      <c r="D71" s="371" t="s">
        <v>78</v>
      </c>
      <c r="E71" s="368">
        <f t="shared" ref="E71" si="730">NETWORKDAYS(G71,H71,S.DDL_DEQClosed)</f>
        <v>53</v>
      </c>
      <c r="F71" s="372">
        <f t="shared" ref="F71" ca="1" si="731">NETWORKDAYS(TODAY(),H71)</f>
        <v>24</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2">IF(S.InvolveSIP=TRUE,1,0)</f>
        <v>1</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312</v>
      </c>
      <c r="C72" s="168"/>
      <c r="D72" s="371" t="s">
        <v>78</v>
      </c>
      <c r="E72" s="368">
        <f t="shared" ref="E72:E78" si="733">NETWORKDAYS(G72,H72,S.DDL_DEQClosed)</f>
        <v>1</v>
      </c>
      <c r="F72" s="372">
        <f t="shared" ref="F72:F78" ca="1" si="734">NETWORKDAYS(TODAY(),H72)</f>
        <v>-33</v>
      </c>
      <c r="G72" s="587">
        <f>AAG72</f>
        <v>41379</v>
      </c>
      <c r="H72" s="369">
        <f t="shared" ref="H72:H77" si="735">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2"/>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3"/>
        <v>1</v>
      </c>
      <c r="F73" s="372">
        <f t="shared" ca="1" si="734"/>
        <v>-33</v>
      </c>
      <c r="G73" s="587">
        <f>AAG73</f>
        <v>41379</v>
      </c>
      <c r="H73" s="369">
        <f t="shared" si="735"/>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2"/>
        <v>1</v>
      </c>
      <c r="AAF73" s="583"/>
      <c r="AAG73" s="78">
        <f>G72</f>
        <v>41379</v>
      </c>
      <c r="AAH73" s="78">
        <f t="shared" ref="AAH73:AAH77" si="736">G73</f>
        <v>41379</v>
      </c>
      <c r="AAI73" s="77"/>
      <c r="AAJ73" s="56"/>
      <c r="AAK73" s="56"/>
      <c r="AAL73" s="65"/>
      <c r="AAM73" s="112"/>
      <c r="AAN73"/>
      <c r="AAT73" s="23"/>
      <c r="AAU73" s="44"/>
    </row>
    <row r="74" spans="1:732" ht="15.75" hidden="1" customHeight="1" outlineLevel="2">
      <c r="A74" s="558"/>
      <c r="B74" s="364" t="s">
        <v>77</v>
      </c>
      <c r="C74" s="168"/>
      <c r="D74" s="371" t="s">
        <v>78</v>
      </c>
      <c r="E74" s="368">
        <f t="shared" si="733"/>
        <v>1</v>
      </c>
      <c r="F74" s="372">
        <f t="shared" ca="1" si="734"/>
        <v>-33</v>
      </c>
      <c r="G74" s="587">
        <f t="shared" ref="G74:G77" si="737">AAG74</f>
        <v>41379</v>
      </c>
      <c r="H74" s="369">
        <f t="shared" si="735"/>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2"/>
        <v>1</v>
      </c>
      <c r="AAF74" s="583"/>
      <c r="AAG74" s="78">
        <f>G73</f>
        <v>41379</v>
      </c>
      <c r="AAH74" s="78">
        <f t="shared" si="736"/>
        <v>41379</v>
      </c>
      <c r="AAI74" s="77"/>
      <c r="AAJ74" s="56"/>
      <c r="AAK74" s="56"/>
      <c r="AAL74" s="65"/>
      <c r="AAM74" s="112"/>
      <c r="AAN74"/>
      <c r="AAT74" s="23"/>
      <c r="AAU74" s="44"/>
    </row>
    <row r="75" spans="1:732" ht="15.75" hidden="1" customHeight="1" outlineLevel="2">
      <c r="A75" s="558"/>
      <c r="B75" s="364" t="s">
        <v>77</v>
      </c>
      <c r="C75" s="168"/>
      <c r="D75" s="371" t="s">
        <v>78</v>
      </c>
      <c r="E75" s="368">
        <f t="shared" si="733"/>
        <v>1</v>
      </c>
      <c r="F75" s="372">
        <f t="shared" ca="1" si="734"/>
        <v>-33</v>
      </c>
      <c r="G75" s="587">
        <f t="shared" si="737"/>
        <v>41379</v>
      </c>
      <c r="H75" s="369">
        <f t="shared" si="735"/>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2"/>
        <v>1</v>
      </c>
      <c r="AAF75" s="583"/>
      <c r="AAG75" s="78">
        <f t="shared" ref="AAG75:AAG77" si="738">G74</f>
        <v>41379</v>
      </c>
      <c r="AAH75" s="78">
        <f t="shared" si="736"/>
        <v>41379</v>
      </c>
      <c r="AAI75" s="77"/>
      <c r="AAJ75" s="56"/>
      <c r="AAK75" s="56"/>
      <c r="AAL75" s="65"/>
      <c r="AAM75" s="112"/>
      <c r="AAN75"/>
      <c r="AAT75" s="23"/>
      <c r="AAU75" s="44"/>
    </row>
    <row r="76" spans="1:732" ht="15.75" hidden="1" customHeight="1" outlineLevel="2">
      <c r="A76" s="558"/>
      <c r="B76" s="364" t="s">
        <v>77</v>
      </c>
      <c r="C76" s="168"/>
      <c r="D76" s="371" t="s">
        <v>78</v>
      </c>
      <c r="E76" s="368">
        <f t="shared" si="733"/>
        <v>1</v>
      </c>
      <c r="F76" s="372">
        <f t="shared" ca="1" si="734"/>
        <v>-33</v>
      </c>
      <c r="G76" s="587">
        <f t="shared" si="737"/>
        <v>41379</v>
      </c>
      <c r="H76" s="369">
        <f t="shared" si="735"/>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2"/>
        <v>1</v>
      </c>
      <c r="AAF76" s="583"/>
      <c r="AAG76" s="78">
        <f t="shared" si="738"/>
        <v>41379</v>
      </c>
      <c r="AAH76" s="78">
        <f t="shared" si="736"/>
        <v>41379</v>
      </c>
      <c r="AAI76" s="77"/>
      <c r="AAJ76" s="56"/>
      <c r="AAK76" s="56"/>
      <c r="AAL76" s="65"/>
      <c r="AAM76" s="112"/>
      <c r="AAN76"/>
      <c r="AAT76" s="23"/>
      <c r="AAU76" s="44"/>
    </row>
    <row r="77" spans="1:732" ht="15.75" hidden="1" customHeight="1" outlineLevel="2">
      <c r="A77" s="558"/>
      <c r="B77" s="362" t="s">
        <v>15</v>
      </c>
      <c r="C77" s="168"/>
      <c r="D77" s="371" t="s">
        <v>78</v>
      </c>
      <c r="E77" s="368">
        <f t="shared" si="733"/>
        <v>1</v>
      </c>
      <c r="F77" s="372">
        <f t="shared" ca="1" si="734"/>
        <v>-33</v>
      </c>
      <c r="G77" s="587">
        <f t="shared" si="737"/>
        <v>41379</v>
      </c>
      <c r="H77" s="369">
        <f t="shared" si="735"/>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2"/>
        <v>1</v>
      </c>
      <c r="AAF77" s="583"/>
      <c r="AAG77" s="78">
        <f t="shared" si="738"/>
        <v>41379</v>
      </c>
      <c r="AAH77" s="78">
        <f t="shared" si="736"/>
        <v>41379</v>
      </c>
      <c r="AAI77" s="77"/>
      <c r="AAJ77" s="56"/>
      <c r="AAK77" s="56"/>
      <c r="AAL77" s="65"/>
      <c r="AAM77" s="112"/>
      <c r="AAN77"/>
      <c r="AAT77" s="23"/>
      <c r="AAU77" s="44"/>
    </row>
    <row r="78" spans="1:732" ht="15.75" customHeight="1" outlineLevel="1" collapsed="1">
      <c r="A78" s="558" t="s">
        <v>395</v>
      </c>
      <c r="B78" s="362" t="s">
        <v>279</v>
      </c>
      <c r="C78" s="168"/>
      <c r="D78" s="371" t="s">
        <v>78</v>
      </c>
      <c r="E78" s="368">
        <f t="shared" si="733"/>
        <v>1</v>
      </c>
      <c r="F78" s="372">
        <f t="shared" ca="1" si="734"/>
        <v>24</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2"/>
        <v>1</v>
      </c>
      <c r="AAF78" s="583"/>
      <c r="AAG78" s="78">
        <f>S.SubmitNoticeToEPA</f>
        <v>41456</v>
      </c>
      <c r="AAH78" s="78">
        <f>S.SubmitNoticeToEPA</f>
        <v>41456</v>
      </c>
      <c r="AAI78" s="77"/>
      <c r="AAJ78" s="56"/>
      <c r="AAK78" s="56"/>
      <c r="AAL78" s="65"/>
      <c r="AAM78" s="112"/>
      <c r="AAN78"/>
      <c r="AAT78" s="23"/>
      <c r="AAU78" s="44"/>
    </row>
    <row r="79" spans="1:732" ht="6" customHeight="1">
      <c r="A79" s="558"/>
      <c r="B79" s="365"/>
      <c r="C79" s="702"/>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98" t="str">
        <f>AAL19</f>
        <v>2-Advisory Committee NOT involved</v>
      </c>
      <c r="C80" s="798"/>
      <c r="D80" s="798"/>
      <c r="E80" s="798"/>
      <c r="F80" s="798"/>
      <c r="G80" s="798"/>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3"/>
      <c r="D81" s="150" t="s">
        <v>255</v>
      </c>
      <c r="E81" s="151" t="s">
        <v>15</v>
      </c>
      <c r="F81" s="235" t="s">
        <v>2</v>
      </c>
      <c r="G81" s="152" t="s">
        <v>262</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259</v>
      </c>
      <c r="AAF81" s="583" t="s">
        <v>186</v>
      </c>
      <c r="AAG81" s="112"/>
      <c r="AAH81" s="112"/>
      <c r="AAI81" s="77"/>
      <c r="AAJ81" s="90"/>
      <c r="AAK81" s="90"/>
      <c r="AAL81" s="65"/>
      <c r="AAM81" s="112"/>
      <c r="AAU81" s="44"/>
    </row>
    <row r="82" spans="1:732" ht="18" customHeight="1">
      <c r="A82" s="558"/>
      <c r="B82" s="23" t="s">
        <v>0</v>
      </c>
      <c r="C82" s="704"/>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259</v>
      </c>
      <c r="AAF82" s="583" t="s">
        <v>186</v>
      </c>
      <c r="AAG82" s="78">
        <f>S.BANNER.AdvisoryCommitteeStart</f>
        <v>41369</v>
      </c>
      <c r="AAH82" s="78">
        <f>S.BANNER.AdvisoryCommitteeEnd</f>
        <v>41369</v>
      </c>
      <c r="AAI82" s="63"/>
      <c r="AAJ82" s="79"/>
      <c r="AAK82" s="79"/>
      <c r="AAL82" s="65"/>
      <c r="AAM82" s="112"/>
      <c r="AAN82"/>
      <c r="AAT82" s="23"/>
      <c r="AAU82" s="44"/>
    </row>
    <row r="83" spans="1:732" ht="6" customHeight="1">
      <c r="A83" s="558"/>
      <c r="B83" s="206"/>
      <c r="C83" s="688"/>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hidden="1" customHeight="1" outlineLevel="1">
      <c r="A84" s="558"/>
      <c r="B84" s="375" t="s">
        <v>365</v>
      </c>
      <c r="C84" s="231" t="s">
        <v>72</v>
      </c>
      <c r="D84" s="386"/>
      <c r="E84" s="681"/>
      <c r="F84" s="682"/>
      <c r="G84" s="681"/>
      <c r="H84" s="681"/>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39">IF(S.InvolveCommittee=TRUE,1,0)</f>
        <v>0</v>
      </c>
      <c r="AAF84" s="583" t="s">
        <v>186</v>
      </c>
      <c r="AAG84" s="39"/>
      <c r="AAH84" s="39" t="s">
        <v>0</v>
      </c>
      <c r="AAI84" s="77"/>
      <c r="AAJ84" s="77"/>
      <c r="AAK84" s="77"/>
      <c r="AAL84" s="65"/>
      <c r="AAM84" s="112"/>
      <c r="AAU84" s="44"/>
    </row>
    <row r="85" spans="1:732" ht="15.75" hidden="1" customHeight="1" outlineLevel="1">
      <c r="A85" s="558"/>
      <c r="B85" s="375" t="s">
        <v>331</v>
      </c>
      <c r="C85" s="672" t="s">
        <v>72</v>
      </c>
      <c r="D85" s="308" t="s">
        <v>375</v>
      </c>
      <c r="E85" s="653">
        <f t="shared" ref="E85:E97" si="740">NETWORKDAYS(G85,H85,S.DDL_DEQClosed)</f>
        <v>1</v>
      </c>
      <c r="F85" s="654">
        <f t="shared" ref="F85:F97" ca="1" si="741">NETWORKDAYS(TODAY(),H85)</f>
        <v>-39</v>
      </c>
      <c r="G85" s="655">
        <f t="shared" ref="G85:H126" si="742">AAG85</f>
        <v>41369</v>
      </c>
      <c r="H85" s="526">
        <f t="shared" si="742"/>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39"/>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374</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387</v>
      </c>
      <c r="C87" s="674" t="s">
        <v>127</v>
      </c>
      <c r="D87" s="385" t="s">
        <v>375</v>
      </c>
      <c r="E87" s="368"/>
      <c r="F87" s="492">
        <f ca="1">NETWORKDAYS(TODAY(),H87)</f>
        <v>-39</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39"/>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388</v>
      </c>
      <c r="C88" s="706" t="s">
        <v>188</v>
      </c>
      <c r="D88" s="385" t="s">
        <v>375</v>
      </c>
      <c r="E88" s="368">
        <f t="shared" ref="E88" si="743">NETWORKDAYS(G88,H88,S.DDL_DEQClosed)</f>
        <v>1</v>
      </c>
      <c r="F88" s="492">
        <f ca="1">NETWORKDAYS(TODAY(),H88)</f>
        <v>-39</v>
      </c>
      <c r="G88" s="383">
        <f t="shared" ref="G88:H88" si="744">AAG88</f>
        <v>41369</v>
      </c>
      <c r="H88" s="369">
        <f t="shared" si="744"/>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39"/>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1" t="s">
        <v>373</v>
      </c>
      <c r="C89" s="706" t="s">
        <v>188</v>
      </c>
      <c r="D89" s="308" t="s">
        <v>375</v>
      </c>
      <c r="E89" s="368">
        <f t="shared" ref="E89" si="745">NETWORKDAYS(G89,H89,S.DDL_DEQClosed)</f>
        <v>1</v>
      </c>
      <c r="F89" s="492">
        <f t="shared" ref="F89" ca="1" si="746">NETWORKDAYS(TODAY(),H89)</f>
        <v>-39</v>
      </c>
      <c r="G89" s="383">
        <f t="shared" ref="G89" si="747">AAG89</f>
        <v>41369</v>
      </c>
      <c r="H89" s="369">
        <f t="shared" ref="H89" si="748">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39"/>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366</v>
      </c>
      <c r="C90"/>
      <c r="D90" s="308" t="s">
        <v>375</v>
      </c>
      <c r="E90" s="368">
        <f t="shared" si="740"/>
        <v>1</v>
      </c>
      <c r="F90" s="492">
        <f t="shared" ca="1" si="741"/>
        <v>-39</v>
      </c>
      <c r="G90" s="383">
        <f t="shared" si="742"/>
        <v>41369</v>
      </c>
      <c r="H90" s="369">
        <f t="shared" si="742"/>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39"/>
        <v>0</v>
      </c>
      <c r="AAF90" s="112" t="s">
        <v>0</v>
      </c>
      <c r="AAG90" s="78">
        <f>H85</f>
        <v>41369</v>
      </c>
      <c r="AAH90" s="78">
        <f t="shared" ref="AAH90:AAH97" si="749">G90</f>
        <v>41369</v>
      </c>
      <c r="AAI90" s="77"/>
      <c r="AAJ90" s="77"/>
      <c r="AAK90" s="77"/>
      <c r="AAL90" s="65"/>
      <c r="AAM90" s="112"/>
      <c r="AAN90"/>
      <c r="AAT90" s="23"/>
      <c r="AAU90" s="44"/>
    </row>
    <row r="91" spans="1:732" ht="15.75" hidden="1" customHeight="1" outlineLevel="1">
      <c r="A91" s="558"/>
      <c r="B91" s="375" t="s">
        <v>69</v>
      </c>
      <c r="C91" s="168"/>
      <c r="D91" s="308" t="s">
        <v>166</v>
      </c>
      <c r="E91" s="368">
        <f t="shared" si="740"/>
        <v>1</v>
      </c>
      <c r="F91" s="492">
        <f t="shared" ca="1" si="741"/>
        <v>-39</v>
      </c>
      <c r="G91" s="383">
        <f t="shared" si="742"/>
        <v>41369</v>
      </c>
      <c r="H91" s="369">
        <f t="shared" si="742"/>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39"/>
        <v>0</v>
      </c>
      <c r="AAF91" s="112" t="s">
        <v>0</v>
      </c>
      <c r="AAG91" s="78">
        <f t="shared" ref="AAG91:AAG97" si="750">H90</f>
        <v>41369</v>
      </c>
      <c r="AAH91" s="78">
        <f t="shared" si="749"/>
        <v>41369</v>
      </c>
      <c r="AAI91" s="77"/>
      <c r="AAJ91" s="77"/>
      <c r="AAK91" s="77"/>
      <c r="AAL91" s="65"/>
      <c r="AAM91" s="112"/>
      <c r="AAN91"/>
      <c r="AAT91" s="23"/>
      <c r="AAU91" s="44"/>
    </row>
    <row r="92" spans="1:732" ht="15.75" hidden="1" customHeight="1" outlineLevel="1">
      <c r="A92" s="558"/>
      <c r="B92" s="680" t="s">
        <v>367</v>
      </c>
      <c r="C92" s="239"/>
      <c r="D92" s="308" t="s">
        <v>375</v>
      </c>
      <c r="E92" s="368">
        <f>NETWORKDAYS(G92,H92,S.DDL_DEQClosed)</f>
        <v>1</v>
      </c>
      <c r="F92" s="492">
        <f ca="1">NETWORKDAYS(TODAY(),H92)</f>
        <v>-39</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39"/>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39"/>
        <v>0</v>
      </c>
      <c r="AAF93" s="583" t="s">
        <v>186</v>
      </c>
      <c r="AAG93" s="39"/>
      <c r="AAH93" s="39" t="s">
        <v>0</v>
      </c>
      <c r="AAI93" s="77"/>
      <c r="AAJ93" s="77"/>
      <c r="AAK93" s="77"/>
      <c r="AAL93" s="65"/>
      <c r="AAM93" s="112"/>
      <c r="AAN93"/>
      <c r="AAT93" s="23"/>
      <c r="AAU93" s="44"/>
    </row>
    <row r="94" spans="1:732" ht="15.75" hidden="1" customHeight="1" outlineLevel="1">
      <c r="A94" s="558"/>
      <c r="B94" s="377" t="s">
        <v>368</v>
      </c>
      <c r="C94" s="672" t="s">
        <v>72</v>
      </c>
      <c r="D94" s="308" t="s">
        <v>158</v>
      </c>
      <c r="E94" s="368">
        <f t="shared" si="740"/>
        <v>1</v>
      </c>
      <c r="F94" s="492">
        <f t="shared" ca="1" si="741"/>
        <v>-39</v>
      </c>
      <c r="G94" s="383">
        <f t="shared" si="742"/>
        <v>41369</v>
      </c>
      <c r="H94" s="369">
        <f t="shared" si="742"/>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39"/>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369</v>
      </c>
      <c r="C95" s="239"/>
      <c r="D95" s="308" t="s">
        <v>382</v>
      </c>
      <c r="E95" s="368">
        <f t="shared" si="740"/>
        <v>1</v>
      </c>
      <c r="F95" s="492">
        <f t="shared" ca="1" si="741"/>
        <v>-39</v>
      </c>
      <c r="G95" s="383">
        <f t="shared" si="742"/>
        <v>41369</v>
      </c>
      <c r="H95" s="369">
        <f t="shared" si="742"/>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39"/>
        <v>0</v>
      </c>
      <c r="AAF95" s="112" t="s">
        <v>0</v>
      </c>
      <c r="AAG95" s="78">
        <f t="shared" si="750"/>
        <v>41369</v>
      </c>
      <c r="AAH95" s="78">
        <f t="shared" si="749"/>
        <v>41369</v>
      </c>
      <c r="AAI95" s="77"/>
      <c r="AAJ95" s="77"/>
      <c r="AAK95" s="77"/>
      <c r="AAL95" s="65"/>
      <c r="AAM95" s="112"/>
      <c r="AAN95"/>
      <c r="AAT95" s="23"/>
      <c r="AAU95" s="44"/>
    </row>
    <row r="96" spans="1:732" ht="15.75" hidden="1" customHeight="1" outlineLevel="1">
      <c r="A96" s="558"/>
      <c r="B96" s="377" t="s">
        <v>370</v>
      </c>
      <c r="C96" s="239"/>
      <c r="D96" s="308" t="s">
        <v>158</v>
      </c>
      <c r="E96" s="368">
        <f t="shared" si="740"/>
        <v>1</v>
      </c>
      <c r="F96" s="492">
        <f t="shared" ca="1" si="741"/>
        <v>-39</v>
      </c>
      <c r="G96" s="383">
        <f t="shared" si="742"/>
        <v>41369</v>
      </c>
      <c r="H96" s="369">
        <f t="shared" si="742"/>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39"/>
        <v>0</v>
      </c>
      <c r="AAF96" s="112" t="s">
        <v>0</v>
      </c>
      <c r="AAG96" s="78">
        <f t="shared" si="750"/>
        <v>41369</v>
      </c>
      <c r="AAH96" s="78">
        <f t="shared" si="749"/>
        <v>41369</v>
      </c>
      <c r="AAI96" s="77"/>
      <c r="AAJ96" s="77"/>
      <c r="AAK96" s="77"/>
      <c r="AAL96" s="65"/>
      <c r="AAM96" s="112"/>
      <c r="AAN96"/>
      <c r="AAT96" s="23"/>
      <c r="AAU96" s="44"/>
    </row>
    <row r="97" spans="1:732" ht="15.75" hidden="1" customHeight="1" outlineLevel="1">
      <c r="A97" s="558"/>
      <c r="B97" s="378" t="s">
        <v>212</v>
      </c>
      <c r="C97" s="239"/>
      <c r="D97" s="308" t="s">
        <v>375</v>
      </c>
      <c r="E97" s="368">
        <f t="shared" si="740"/>
        <v>1</v>
      </c>
      <c r="F97" s="492">
        <f t="shared" ca="1" si="741"/>
        <v>-39</v>
      </c>
      <c r="G97" s="383">
        <f t="shared" si="742"/>
        <v>41369</v>
      </c>
      <c r="H97" s="369">
        <f t="shared" si="742"/>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39"/>
        <v>0</v>
      </c>
      <c r="AAF97" s="112" t="s">
        <v>0</v>
      </c>
      <c r="AAG97" s="78">
        <f t="shared" si="750"/>
        <v>41369</v>
      </c>
      <c r="AAH97" s="78">
        <f t="shared" si="749"/>
        <v>41369</v>
      </c>
      <c r="AAI97" s="77"/>
      <c r="AAJ97" s="77"/>
      <c r="AAK97" s="77"/>
      <c r="AAL97" s="65"/>
      <c r="AAM97" s="112"/>
      <c r="AAN97"/>
      <c r="AAT97" s="23"/>
      <c r="AAU97" s="44"/>
    </row>
    <row r="98" spans="1:732" ht="81.75" hidden="1" customHeight="1" outlineLevel="1">
      <c r="A98" s="558"/>
      <c r="B98" s="797" t="s">
        <v>359</v>
      </c>
      <c r="C98" s="797"/>
      <c r="D98" s="797"/>
      <c r="E98" s="797"/>
      <c r="F98" s="797"/>
      <c r="G98" s="797"/>
      <c r="H98" s="797"/>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39"/>
        <v>0</v>
      </c>
      <c r="AAF98" s="583" t="s">
        <v>186</v>
      </c>
      <c r="AAG98" s="76"/>
      <c r="AAH98" s="76"/>
      <c r="AAI98" s="76"/>
      <c r="AAJ98" s="57"/>
      <c r="AAK98" s="57"/>
      <c r="AAL98" s="40"/>
      <c r="AAM98" s="112"/>
      <c r="AAN98"/>
      <c r="AAT98" s="23"/>
      <c r="AAU98" s="44"/>
    </row>
    <row r="99" spans="1:732" ht="15.75" hidden="1" customHeight="1" outlineLevel="1">
      <c r="A99" s="558"/>
      <c r="B99" s="240" t="s">
        <v>23</v>
      </c>
      <c r="C99" s="705"/>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39"/>
        <v>0</v>
      </c>
      <c r="AAF99" s="583" t="s">
        <v>186</v>
      </c>
      <c r="AAG99" s="63"/>
      <c r="AAH99" s="63"/>
      <c r="AAI99" s="63"/>
      <c r="AAJ99" s="56"/>
      <c r="AAK99" s="56"/>
      <c r="AAL99" s="39"/>
      <c r="AAM99" s="112"/>
      <c r="AAN99"/>
      <c r="AAT99" s="23"/>
      <c r="AAU99" s="44"/>
    </row>
    <row r="100" spans="1:732" ht="15.75" hidden="1" customHeight="1" outlineLevel="1">
      <c r="A100" s="558"/>
      <c r="B100" s="387" t="s">
        <v>353</v>
      </c>
      <c r="C100" s="168"/>
      <c r="D100" s="308" t="s">
        <v>94</v>
      </c>
      <c r="E100" s="368">
        <f t="shared" ref="E100:E108" si="751">NETWORKDAYS(G100,H100,S.DDL_DEQClosed)</f>
        <v>1</v>
      </c>
      <c r="F100" s="492">
        <f t="shared" ref="F100:F108" ca="1" si="752">NETWORKDAYS(TODAY(),H100)</f>
        <v>-39</v>
      </c>
      <c r="G100" s="383">
        <f t="shared" si="742"/>
        <v>41369</v>
      </c>
      <c r="H100" s="369">
        <f t="shared" si="742"/>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39"/>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332</v>
      </c>
      <c r="C101" s="168"/>
      <c r="D101" s="384" t="s">
        <v>95</v>
      </c>
      <c r="E101" s="368">
        <f t="shared" si="751"/>
        <v>1</v>
      </c>
      <c r="F101" s="492">
        <f t="shared" ca="1" si="752"/>
        <v>-39</v>
      </c>
      <c r="G101" s="383">
        <f t="shared" si="742"/>
        <v>41369</v>
      </c>
      <c r="H101" s="369">
        <f t="shared" si="742"/>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39"/>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207</v>
      </c>
      <c r="C102" s="672" t="s">
        <v>72</v>
      </c>
      <c r="D102" s="308" t="s">
        <v>166</v>
      </c>
      <c r="E102" s="368"/>
      <c r="F102" s="492">
        <f t="shared" ref="F102" ca="1" si="753">NETWORKDAYS(TODAY(),H102)</f>
        <v>-39</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39"/>
        <v>0</v>
      </c>
      <c r="AAF102" s="112" t="s">
        <v>0</v>
      </c>
      <c r="AAG102" s="78">
        <f>H101</f>
        <v>41369</v>
      </c>
      <c r="AAH102" s="78">
        <f t="shared" ref="AAH102:AAH106" si="754">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213</v>
      </c>
      <c r="C103" s="168"/>
      <c r="D103" s="384" t="s">
        <v>95</v>
      </c>
      <c r="E103" s="368">
        <f t="shared" si="751"/>
        <v>1</v>
      </c>
      <c r="F103" s="492">
        <f t="shared" ca="1" si="752"/>
        <v>-39</v>
      </c>
      <c r="G103" s="383">
        <f t="shared" si="742"/>
        <v>41369</v>
      </c>
      <c r="H103" s="369">
        <f t="shared" si="742"/>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39"/>
        <v>0</v>
      </c>
      <c r="AAF103" s="112" t="s">
        <v>0</v>
      </c>
      <c r="AAG103" s="78">
        <f>H102</f>
        <v>41369</v>
      </c>
      <c r="AAH103" s="78">
        <f t="shared" si="754"/>
        <v>41369</v>
      </c>
      <c r="AAI103" s="63"/>
      <c r="AAJ103" s="56"/>
      <c r="AAK103" s="56"/>
      <c r="AAL103" s="65" t="s">
        <v>0</v>
      </c>
      <c r="AAM103" s="112"/>
      <c r="AAN103"/>
      <c r="AAT103" s="23"/>
      <c r="AAU103" s="44"/>
    </row>
    <row r="104" spans="1:732" ht="15" hidden="1" customHeight="1" outlineLevel="1">
      <c r="A104" s="558"/>
      <c r="B104" s="375" t="s">
        <v>130</v>
      </c>
      <c r="C104" s="675" t="s">
        <v>93</v>
      </c>
      <c r="D104" s="308" t="s">
        <v>375</v>
      </c>
      <c r="E104" s="368">
        <f>NETWORKDAYS(G104,H104,S.DDL_DEQClosed)</f>
        <v>1</v>
      </c>
      <c r="F104" s="492">
        <f ca="1">NETWORKDAYS(TODAY(),H104)</f>
        <v>-39</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39"/>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372</v>
      </c>
      <c r="C105" s="168"/>
      <c r="D105" s="308" t="s">
        <v>167</v>
      </c>
      <c r="E105" s="368">
        <f t="shared" si="751"/>
        <v>1</v>
      </c>
      <c r="F105" s="492">
        <f t="shared" ca="1" si="752"/>
        <v>-39</v>
      </c>
      <c r="G105" s="383">
        <f t="shared" si="742"/>
        <v>41369</v>
      </c>
      <c r="H105" s="369">
        <f t="shared" si="742"/>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39"/>
        <v>0</v>
      </c>
      <c r="AAF105" s="112" t="s">
        <v>0</v>
      </c>
      <c r="AAG105" s="78">
        <f>H88</f>
        <v>41369</v>
      </c>
      <c r="AAH105" s="78">
        <f t="shared" si="754"/>
        <v>41369</v>
      </c>
      <c r="AAI105" s="63"/>
      <c r="AAJ105" s="56"/>
      <c r="AAK105" s="56"/>
      <c r="AAL105" s="39"/>
      <c r="AAM105" s="112"/>
      <c r="AAN105"/>
      <c r="AAT105" s="23"/>
      <c r="AAU105" s="44"/>
    </row>
    <row r="106" spans="1:732" ht="15" hidden="1" customHeight="1" outlineLevel="1">
      <c r="A106" s="558"/>
      <c r="B106" s="343" t="s">
        <v>208</v>
      </c>
      <c r="C106" s="168"/>
      <c r="D106" s="308" t="s">
        <v>166</v>
      </c>
      <c r="E106" s="368">
        <f t="shared" si="751"/>
        <v>1</v>
      </c>
      <c r="F106" s="492">
        <f t="shared" ca="1" si="752"/>
        <v>-39</v>
      </c>
      <c r="G106" s="383">
        <f t="shared" si="742"/>
        <v>41369</v>
      </c>
      <c r="H106" s="369">
        <f t="shared" si="742"/>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39"/>
        <v>0</v>
      </c>
      <c r="AAF106" s="112" t="s">
        <v>0</v>
      </c>
      <c r="AAG106" s="78">
        <f t="shared" ref="AAG106" si="755">H105</f>
        <v>41369</v>
      </c>
      <c r="AAH106" s="78">
        <f t="shared" si="754"/>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81"/>
      <c r="E107" s="781"/>
      <c r="F107" s="781"/>
      <c r="G107" s="399">
        <f ca="1">TODAY()</f>
        <v>41423</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39"/>
        <v>0</v>
      </c>
      <c r="AAF107" s="583" t="s">
        <v>186</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375</v>
      </c>
      <c r="E108" s="368">
        <f t="shared" si="751"/>
        <v>1</v>
      </c>
      <c r="F108" s="492">
        <f t="shared" ca="1" si="752"/>
        <v>-39</v>
      </c>
      <c r="G108" s="383">
        <f t="shared" si="742"/>
        <v>41369</v>
      </c>
      <c r="H108" s="369">
        <f t="shared" si="742"/>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39"/>
        <v>0</v>
      </c>
      <c r="AAF108" s="112"/>
      <c r="AAG108" s="78">
        <f>H104</f>
        <v>41369</v>
      </c>
      <c r="AAH108" s="78">
        <f t="shared" ref="AAH108" si="756">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39"/>
        <v>0</v>
      </c>
      <c r="AAF109" s="583" t="s">
        <v>186</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AGENDA.05.29.13</v>
      </c>
      <c r="C110" s="231" t="s">
        <v>72</v>
      </c>
      <c r="D110" s="308" t="s">
        <v>57</v>
      </c>
      <c r="E110" s="368">
        <f t="shared" ref="E110:E121" si="757">NETWORKDAYS(G110,H110,S.DDL_DEQClosed)</f>
        <v>1</v>
      </c>
      <c r="F110" s="492">
        <f t="shared" ref="F110:F121" ca="1" si="758">NETWORKDAYS(TODAY(),H110)</f>
        <v>-39</v>
      </c>
      <c r="G110" s="383">
        <f t="shared" si="742"/>
        <v>41369</v>
      </c>
      <c r="H110" s="369">
        <f t="shared" si="742"/>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39"/>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211</v>
      </c>
      <c r="C111" s="390"/>
      <c r="D111" s="308" t="s">
        <v>57</v>
      </c>
      <c r="E111" s="368">
        <f t="shared" si="757"/>
        <v>1</v>
      </c>
      <c r="F111" s="492">
        <f t="shared" ca="1" si="758"/>
        <v>-39</v>
      </c>
      <c r="G111" s="383">
        <f t="shared" si="742"/>
        <v>41369</v>
      </c>
      <c r="H111" s="369">
        <f t="shared" si="742"/>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39"/>
        <v>0</v>
      </c>
      <c r="AAF111" s="112" t="s">
        <v>0</v>
      </c>
      <c r="AAG111" s="78">
        <f>H110</f>
        <v>41369</v>
      </c>
      <c r="AAH111" s="78">
        <f t="shared" ref="AAH111:AAH121" si="759">G111</f>
        <v>41369</v>
      </c>
      <c r="AAI111" s="63"/>
      <c r="AAJ111" s="56"/>
      <c r="AAK111" s="56"/>
      <c r="AAL111" s="56"/>
      <c r="AAM111" s="112"/>
      <c r="AAN111"/>
      <c r="AAT111" s="23"/>
      <c r="AAU111" s="44"/>
    </row>
    <row r="112" spans="1:732" ht="15" hidden="1" customHeight="1" outlineLevel="2">
      <c r="A112" s="558"/>
      <c r="B112" s="391" t="s">
        <v>211</v>
      </c>
      <c r="C112" s="390"/>
      <c r="D112" s="308" t="s">
        <v>57</v>
      </c>
      <c r="E112" s="368">
        <f t="shared" si="757"/>
        <v>1</v>
      </c>
      <c r="F112" s="492">
        <f t="shared" ca="1" si="758"/>
        <v>-39</v>
      </c>
      <c r="G112" s="383">
        <f t="shared" si="742"/>
        <v>41369</v>
      </c>
      <c r="H112" s="369">
        <f t="shared" si="742"/>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39"/>
        <v>0</v>
      </c>
      <c r="AAF112" s="112" t="s">
        <v>0</v>
      </c>
      <c r="AAG112" s="78">
        <f>H111</f>
        <v>41369</v>
      </c>
      <c r="AAH112" s="78">
        <f t="shared" si="759"/>
        <v>41369</v>
      </c>
      <c r="AAI112" s="63"/>
      <c r="AAJ112" s="56"/>
      <c r="AAK112" s="56"/>
      <c r="AAL112" s="56"/>
      <c r="AAM112" s="112"/>
      <c r="AAN112"/>
      <c r="AAT112" s="23"/>
      <c r="AAU112" s="44"/>
    </row>
    <row r="113" spans="1:732" ht="15" hidden="1" customHeight="1" outlineLevel="2">
      <c r="A113" s="558"/>
      <c r="B113" s="391" t="s">
        <v>211</v>
      </c>
      <c r="C113" s="390"/>
      <c r="D113" s="308" t="s">
        <v>57</v>
      </c>
      <c r="E113" s="368">
        <f t="shared" si="757"/>
        <v>1</v>
      </c>
      <c r="F113" s="492">
        <f t="shared" ca="1" si="758"/>
        <v>-39</v>
      </c>
      <c r="G113" s="383">
        <f t="shared" si="742"/>
        <v>41369</v>
      </c>
      <c r="H113" s="369">
        <f t="shared" si="742"/>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39"/>
        <v>0</v>
      </c>
      <c r="AAF113" s="112" t="s">
        <v>0</v>
      </c>
      <c r="AAG113" s="78">
        <f>H112</f>
        <v>41369</v>
      </c>
      <c r="AAH113" s="78">
        <f t="shared" si="759"/>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211</v>
      </c>
      <c r="C114" s="390"/>
      <c r="D114" s="308" t="s">
        <v>57</v>
      </c>
      <c r="E114" s="368">
        <f t="shared" si="757"/>
        <v>1</v>
      </c>
      <c r="F114" s="492">
        <f t="shared" ca="1" si="758"/>
        <v>-39</v>
      </c>
      <c r="G114" s="383">
        <f t="shared" si="742"/>
        <v>41369</v>
      </c>
      <c r="H114" s="369">
        <f t="shared" si="742"/>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39"/>
        <v>0</v>
      </c>
      <c r="AAF114" s="112" t="s">
        <v>0</v>
      </c>
      <c r="AAG114" s="78">
        <f t="shared" ref="AAG114:AAG119" si="760">H113</f>
        <v>41369</v>
      </c>
      <c r="AAH114" s="78">
        <f t="shared" si="759"/>
        <v>41369</v>
      </c>
      <c r="AAI114" s="63"/>
      <c r="AAJ114" s="56"/>
      <c r="AAK114" s="56"/>
      <c r="AAL114" s="56"/>
      <c r="AAM114" s="112"/>
      <c r="AAN114"/>
      <c r="AAT114" s="23"/>
      <c r="AAU114" s="44"/>
    </row>
    <row r="115" spans="1:732" s="23" customFormat="1" ht="15" hidden="1" customHeight="1" outlineLevel="2">
      <c r="A115" s="558"/>
      <c r="B115" s="392" t="s">
        <v>204</v>
      </c>
      <c r="C115" s="707"/>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39"/>
        <v>0</v>
      </c>
      <c r="AAF115" s="583" t="s">
        <v>186</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PRESENTATION.05.29.13</v>
      </c>
      <c r="C116" s="231" t="s">
        <v>72</v>
      </c>
      <c r="D116" s="308" t="s">
        <v>57</v>
      </c>
      <c r="E116" s="368">
        <f t="shared" si="757"/>
        <v>1</v>
      </c>
      <c r="F116" s="492">
        <f t="shared" ca="1" si="758"/>
        <v>-39</v>
      </c>
      <c r="G116" s="383">
        <f t="shared" si="742"/>
        <v>41369</v>
      </c>
      <c r="H116" s="369">
        <f t="shared" si="742"/>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39"/>
        <v>0</v>
      </c>
      <c r="AAF116" s="112" t="s">
        <v>0</v>
      </c>
      <c r="AAG116" s="78">
        <f>H114</f>
        <v>41369</v>
      </c>
      <c r="AAH116" s="78">
        <f t="shared" si="759"/>
        <v>41369</v>
      </c>
      <c r="AAI116" s="63"/>
      <c r="AAJ116" s="56"/>
      <c r="AAK116" s="56"/>
      <c r="AAL116" s="56"/>
      <c r="AAM116" s="112"/>
      <c r="AAN116"/>
      <c r="AAT116" s="23"/>
      <c r="AAU116" s="44"/>
    </row>
    <row r="117" spans="1:732" s="23" customFormat="1" ht="15" hidden="1" customHeight="1" outlineLevel="2">
      <c r="A117" s="558"/>
      <c r="B117" s="393" t="s">
        <v>215</v>
      </c>
      <c r="C117" s="390"/>
      <c r="D117" s="308" t="s">
        <v>57</v>
      </c>
      <c r="E117" s="368">
        <f t="shared" ref="E117" si="761">NETWORKDAYS(G117,H117,S.DDL_DEQClosed)</f>
        <v>1</v>
      </c>
      <c r="F117" s="492">
        <f t="shared" ref="F117" ca="1" si="762">NETWORKDAYS(TODAY(),H117)</f>
        <v>-39</v>
      </c>
      <c r="G117" s="383">
        <f t="shared" ref="G117" si="763">AAG117</f>
        <v>41369</v>
      </c>
      <c r="H117" s="369">
        <f t="shared" ref="H117" si="764">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5">IF(S.InvolveCommittee=TRUE,1,0)</f>
        <v>0</v>
      </c>
      <c r="AAF117" s="112" t="s">
        <v>0</v>
      </c>
      <c r="AAG117" s="78">
        <f t="shared" ref="AAG117" si="766">H116</f>
        <v>41369</v>
      </c>
      <c r="AAH117" s="78">
        <f t="shared" ref="AAH117" si="767">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209</v>
      </c>
      <c r="C118" s="390"/>
      <c r="D118" s="308" t="s">
        <v>57</v>
      </c>
      <c r="E118" s="368">
        <f t="shared" si="757"/>
        <v>1</v>
      </c>
      <c r="F118" s="492">
        <f t="shared" ca="1" si="758"/>
        <v>-39</v>
      </c>
      <c r="G118" s="383">
        <f t="shared" si="742"/>
        <v>41369</v>
      </c>
      <c r="H118" s="369">
        <f t="shared" si="742"/>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5"/>
        <v>0</v>
      </c>
      <c r="AAF118" s="112" t="s">
        <v>0</v>
      </c>
      <c r="AAG118" s="78">
        <f>H117</f>
        <v>41369</v>
      </c>
      <c r="AAH118" s="78">
        <f t="shared" si="759"/>
        <v>41369</v>
      </c>
      <c r="AAI118" s="63"/>
      <c r="AAJ118" s="56"/>
      <c r="AAK118" s="56"/>
      <c r="AAL118" s="56"/>
      <c r="AAM118" s="112"/>
      <c r="AAN118"/>
      <c r="AAT118" s="23"/>
      <c r="AAU118" s="44"/>
    </row>
    <row r="119" spans="1:732" ht="15" hidden="1" customHeight="1" outlineLevel="2">
      <c r="A119" s="558"/>
      <c r="B119" s="393" t="s">
        <v>210</v>
      </c>
      <c r="C119" s="390"/>
      <c r="D119" s="308" t="s">
        <v>57</v>
      </c>
      <c r="E119" s="368">
        <f t="shared" si="757"/>
        <v>1</v>
      </c>
      <c r="F119" s="492">
        <f t="shared" ca="1" si="758"/>
        <v>-39</v>
      </c>
      <c r="G119" s="383">
        <f t="shared" si="742"/>
        <v>41369</v>
      </c>
      <c r="H119" s="369">
        <f t="shared" si="742"/>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5"/>
        <v>0</v>
      </c>
      <c r="AAF119" s="112" t="s">
        <v>0</v>
      </c>
      <c r="AAG119" s="78">
        <f t="shared" si="760"/>
        <v>41369</v>
      </c>
      <c r="AAH119" s="78">
        <f t="shared" si="759"/>
        <v>41369</v>
      </c>
      <c r="AAI119" s="63"/>
      <c r="AAJ119" s="56"/>
      <c r="AAK119" s="56"/>
      <c r="AAL119" s="56"/>
      <c r="AAM119" s="112"/>
      <c r="AAN119"/>
      <c r="AAT119" s="23"/>
      <c r="AAU119" s="44"/>
    </row>
    <row r="120" spans="1:732" ht="15" hidden="1" customHeight="1" outlineLevel="2">
      <c r="A120" s="558"/>
      <c r="B120" s="394" t="s">
        <v>205</v>
      </c>
      <c r="C120" s="708"/>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5"/>
        <v>0</v>
      </c>
      <c r="AAF120" s="583" t="s">
        <v>186</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COMMITTEE.NOTICE.05.29.13</v>
      </c>
      <c r="C121" s="390"/>
      <c r="D121" s="308" t="s">
        <v>158</v>
      </c>
      <c r="E121" s="368">
        <f t="shared" si="757"/>
        <v>1</v>
      </c>
      <c r="F121" s="492">
        <f t="shared" ca="1" si="758"/>
        <v>-39</v>
      </c>
      <c r="G121" s="383">
        <f t="shared" si="742"/>
        <v>41369</v>
      </c>
      <c r="H121" s="369">
        <f t="shared" si="742"/>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5"/>
        <v>0</v>
      </c>
      <c r="AAF121" s="112" t="s">
        <v>0</v>
      </c>
      <c r="AAG121" s="78">
        <f>H119</f>
        <v>41369</v>
      </c>
      <c r="AAH121" s="78">
        <f t="shared" si="759"/>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5"/>
        <v>0</v>
      </c>
      <c r="AAF122" s="583" t="s">
        <v>186</v>
      </c>
      <c r="AAG122" s="63"/>
      <c r="AAH122" s="76" t="s">
        <v>0</v>
      </c>
      <c r="AAI122" s="77"/>
      <c r="AAJ122" s="77"/>
      <c r="AAK122" s="77"/>
      <c r="AAL122" s="56"/>
      <c r="AAM122" s="112"/>
      <c r="AAN122"/>
      <c r="AAT122" s="23"/>
      <c r="AAU122" s="44"/>
    </row>
    <row r="123" spans="1:732" ht="15" hidden="1" customHeight="1" outlineLevel="2">
      <c r="A123" s="558"/>
      <c r="B123" s="387" t="s">
        <v>214</v>
      </c>
      <c r="C123" s="347"/>
      <c r="D123" s="308" t="s">
        <v>166</v>
      </c>
      <c r="E123" s="368">
        <f>NETWORKDAYS(G123,H123,S.DDL_DEQClosed)</f>
        <v>1</v>
      </c>
      <c r="F123" s="492">
        <f ca="1">NETWORKDAYS(TODAY(),H123)</f>
        <v>-39</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5"/>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375</v>
      </c>
      <c r="E124" s="368">
        <f t="shared" ref="E124:E126" si="768">NETWORKDAYS(G124,H124,S.DDL_DEQClosed)</f>
        <v>1</v>
      </c>
      <c r="F124" s="492">
        <f t="shared" ref="F124:F126" ca="1" si="769">NETWORKDAYS(TODAY(),H124)</f>
        <v>-39</v>
      </c>
      <c r="G124" s="383">
        <f t="shared" si="742"/>
        <v>41369</v>
      </c>
      <c r="H124" s="369">
        <f t="shared" si="742"/>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5"/>
        <v>0</v>
      </c>
      <c r="AAF124" s="112"/>
      <c r="AAG124" s="78">
        <f>H123</f>
        <v>41369</v>
      </c>
      <c r="AAH124" s="78">
        <f t="shared" ref="AAH124:AAH126" si="770">G124</f>
        <v>41369</v>
      </c>
      <c r="AAI124" s="77"/>
      <c r="AAJ124" s="77"/>
      <c r="AAK124" s="77"/>
      <c r="AAL124" s="56"/>
      <c r="AAM124" s="112"/>
      <c r="AAN124"/>
      <c r="AAT124" s="23"/>
      <c r="AAU124" s="44"/>
    </row>
    <row r="125" spans="1:732" ht="15" hidden="1" customHeight="1" outlineLevel="2">
      <c r="A125" s="558"/>
      <c r="B125" s="247" t="str">
        <f ca="1">"Draft MINUTES."&amp;TEXT($G$107,"mm.dd.yy")&amp;""</f>
        <v>Draft MINUTES.05.29.13</v>
      </c>
      <c r="C125" s="231" t="s">
        <v>72</v>
      </c>
      <c r="D125" s="278" t="s">
        <v>158</v>
      </c>
      <c r="E125" s="368">
        <f t="shared" si="768"/>
        <v>1</v>
      </c>
      <c r="F125" s="492">
        <f t="shared" ca="1" si="769"/>
        <v>-39</v>
      </c>
      <c r="G125" s="383">
        <f t="shared" si="742"/>
        <v>41369</v>
      </c>
      <c r="H125" s="369">
        <f t="shared" si="742"/>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5"/>
        <v>0</v>
      </c>
      <c r="AAF125" s="112"/>
      <c r="AAG125" s="78">
        <f t="shared" ref="AAG125:AAG126" si="771">H124</f>
        <v>41369</v>
      </c>
      <c r="AAH125" s="78">
        <f t="shared" si="770"/>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375</v>
      </c>
      <c r="E126" s="368">
        <f t="shared" si="768"/>
        <v>1</v>
      </c>
      <c r="F126" s="492">
        <f t="shared" ca="1" si="769"/>
        <v>-39</v>
      </c>
      <c r="G126" s="383">
        <f t="shared" si="742"/>
        <v>41369</v>
      </c>
      <c r="H126" s="369">
        <f t="shared" si="742"/>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5"/>
        <v>0</v>
      </c>
      <c r="AAF126" s="112"/>
      <c r="AAG126" s="78">
        <f t="shared" si="771"/>
        <v>41369</v>
      </c>
      <c r="AAH126" s="78">
        <f t="shared" si="770"/>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81"/>
      <c r="E127" s="781"/>
      <c r="F127" s="781"/>
      <c r="G127" s="399">
        <f ca="1">TODAY()</f>
        <v>41423</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5"/>
        <v>0</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375</v>
      </c>
      <c r="E128" s="368">
        <f t="shared" ref="E128" si="772">NETWORKDAYS(G128,H128,S.DDL_DEQClosed)</f>
        <v>1</v>
      </c>
      <c r="F128" s="492">
        <f t="shared" ref="F128" ca="1" si="773">NETWORKDAYS(TODAY(),H128)</f>
        <v>-39</v>
      </c>
      <c r="G128" s="383">
        <f t="shared" ref="G128" si="774">AAG128</f>
        <v>41369</v>
      </c>
      <c r="H128" s="369">
        <f t="shared" ref="H128" si="775">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5"/>
        <v>0</v>
      </c>
      <c r="AAF128" s="112"/>
      <c r="AAG128" s="78">
        <f>H125</f>
        <v>41369</v>
      </c>
      <c r="AAH128" s="78">
        <f t="shared" ref="AAH128" si="776">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5"/>
        <v>0</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AGENDA.05.29.13</v>
      </c>
      <c r="C130" s="231" t="s">
        <v>72</v>
      </c>
      <c r="D130" s="308" t="s">
        <v>57</v>
      </c>
      <c r="E130" s="368">
        <f t="shared" ref="E130:E134" si="777">NETWORKDAYS(G130,H130,S.DDL_DEQClosed)</f>
        <v>1</v>
      </c>
      <c r="F130" s="492">
        <f t="shared" ref="F130:F134" ca="1" si="778">NETWORKDAYS(TODAY(),H130)</f>
        <v>-39</v>
      </c>
      <c r="G130" s="383">
        <f t="shared" ref="G130:G134" si="779">AAG130</f>
        <v>41369</v>
      </c>
      <c r="H130" s="369">
        <f t="shared" ref="H130:H134" si="780">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5"/>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7"/>
        <v>1</v>
      </c>
      <c r="F131" s="492">
        <f t="shared" ca="1" si="778"/>
        <v>-39</v>
      </c>
      <c r="G131" s="383">
        <f t="shared" si="779"/>
        <v>41369</v>
      </c>
      <c r="H131" s="369">
        <f t="shared" si="780"/>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5"/>
        <v>0</v>
      </c>
      <c r="AAF131" s="112" t="s">
        <v>0</v>
      </c>
      <c r="AAG131" s="78">
        <f>H130</f>
        <v>41369</v>
      </c>
      <c r="AAH131" s="78">
        <f t="shared" ref="AAH131:AAH134" si="781">G131</f>
        <v>41369</v>
      </c>
      <c r="AAI131" s="77"/>
      <c r="AAJ131" s="77"/>
      <c r="AAK131" s="77"/>
      <c r="AAL131" s="56"/>
      <c r="AAM131" s="112"/>
      <c r="AAU131" s="44"/>
    </row>
    <row r="132" spans="1:723" s="23" customFormat="1" ht="15" hidden="1" customHeight="1" outlineLevel="2">
      <c r="A132" s="558"/>
      <c r="B132" s="391" t="s">
        <v>211</v>
      </c>
      <c r="C132" s="239"/>
      <c r="D132" s="308" t="s">
        <v>57</v>
      </c>
      <c r="E132" s="368">
        <f t="shared" si="777"/>
        <v>1</v>
      </c>
      <c r="F132" s="492">
        <f t="shared" ca="1" si="778"/>
        <v>-39</v>
      </c>
      <c r="G132" s="383">
        <f t="shared" si="779"/>
        <v>41369</v>
      </c>
      <c r="H132" s="369">
        <f t="shared" si="780"/>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5"/>
        <v>0</v>
      </c>
      <c r="AAF132" s="112" t="s">
        <v>0</v>
      </c>
      <c r="AAG132" s="78">
        <f>H131</f>
        <v>41369</v>
      </c>
      <c r="AAH132" s="78">
        <f t="shared" si="781"/>
        <v>41369</v>
      </c>
      <c r="AAI132" s="77"/>
      <c r="AAJ132" s="77"/>
      <c r="AAK132" s="77"/>
      <c r="AAL132" s="56"/>
      <c r="AAM132" s="112"/>
      <c r="AAU132" s="44"/>
    </row>
    <row r="133" spans="1:723" s="23" customFormat="1" ht="15" hidden="1" customHeight="1" outlineLevel="2">
      <c r="A133" s="558"/>
      <c r="B133" s="391" t="s">
        <v>211</v>
      </c>
      <c r="C133" s="239"/>
      <c r="D133" s="308" t="s">
        <v>57</v>
      </c>
      <c r="E133" s="368">
        <f t="shared" si="777"/>
        <v>1</v>
      </c>
      <c r="F133" s="492">
        <f t="shared" ca="1" si="778"/>
        <v>-39</v>
      </c>
      <c r="G133" s="383">
        <f t="shared" si="779"/>
        <v>41369</v>
      </c>
      <c r="H133" s="369">
        <f t="shared" si="780"/>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5"/>
        <v>0</v>
      </c>
      <c r="AAF133" s="112" t="s">
        <v>0</v>
      </c>
      <c r="AAG133" s="78">
        <f>H132</f>
        <v>41369</v>
      </c>
      <c r="AAH133" s="78">
        <f t="shared" si="781"/>
        <v>41369</v>
      </c>
      <c r="AAI133" s="77"/>
      <c r="AAJ133" s="77"/>
      <c r="AAK133" s="77"/>
      <c r="AAL133" s="56"/>
      <c r="AAM133" s="112"/>
      <c r="AAU133" s="44"/>
    </row>
    <row r="134" spans="1:723" s="23" customFormat="1" ht="15" hidden="1" customHeight="1" outlineLevel="2">
      <c r="A134" s="558"/>
      <c r="B134" s="391" t="s">
        <v>211</v>
      </c>
      <c r="C134" s="239"/>
      <c r="D134" s="308" t="s">
        <v>57</v>
      </c>
      <c r="E134" s="368">
        <f t="shared" si="777"/>
        <v>1</v>
      </c>
      <c r="F134" s="492">
        <f t="shared" ca="1" si="778"/>
        <v>-39</v>
      </c>
      <c r="G134" s="383">
        <f t="shared" si="779"/>
        <v>41369</v>
      </c>
      <c r="H134" s="369">
        <f t="shared" si="780"/>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5"/>
        <v>0</v>
      </c>
      <c r="AAF134" s="112" t="s">
        <v>0</v>
      </c>
      <c r="AAG134" s="78">
        <f t="shared" ref="AAG134" si="782">H133</f>
        <v>41369</v>
      </c>
      <c r="AAH134" s="78">
        <f t="shared" si="781"/>
        <v>41369</v>
      </c>
      <c r="AAI134" s="77"/>
      <c r="AAJ134" s="77"/>
      <c r="AAK134" s="77"/>
      <c r="AAL134" s="56"/>
      <c r="AAM134" s="112"/>
      <c r="AAU134" s="44"/>
    </row>
    <row r="135" spans="1:723" s="23" customFormat="1" ht="15" hidden="1" customHeight="1" outlineLevel="2">
      <c r="A135" s="558"/>
      <c r="B135" s="392" t="s">
        <v>204</v>
      </c>
      <c r="C135" s="709"/>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5"/>
        <v>0</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PRESENTATION.05.29.13</v>
      </c>
      <c r="C136" s="231" t="s">
        <v>72</v>
      </c>
      <c r="D136" s="308" t="s">
        <v>57</v>
      </c>
      <c r="E136" s="368">
        <f t="shared" ref="E136:E139" si="783">NETWORKDAYS(G136,H136,S.DDL_DEQClosed)</f>
        <v>1</v>
      </c>
      <c r="F136" s="492">
        <f t="shared" ref="F136:F139" ca="1" si="784">NETWORKDAYS(TODAY(),H136)</f>
        <v>-39</v>
      </c>
      <c r="G136" s="383">
        <f t="shared" ref="G136:G139" si="785">AAG136</f>
        <v>41369</v>
      </c>
      <c r="H136" s="369">
        <f t="shared" ref="H136:H139" si="786">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5"/>
        <v>0</v>
      </c>
      <c r="AAF136" s="112" t="s">
        <v>0</v>
      </c>
      <c r="AAG136" s="78">
        <f>H134</f>
        <v>41369</v>
      </c>
      <c r="AAH136" s="78">
        <f t="shared" ref="AAH136:AAH139" si="787">G136</f>
        <v>41369</v>
      </c>
      <c r="AAI136" s="77"/>
      <c r="AAJ136" s="77"/>
      <c r="AAK136" s="77"/>
      <c r="AAL136" s="56"/>
      <c r="AAM136" s="112"/>
      <c r="AAU136" s="44"/>
    </row>
    <row r="137" spans="1:723" s="23" customFormat="1" ht="15" hidden="1" customHeight="1" outlineLevel="2">
      <c r="A137" s="558"/>
      <c r="B137" s="393" t="s">
        <v>215</v>
      </c>
      <c r="C137" s="239"/>
      <c r="D137" s="308" t="s">
        <v>57</v>
      </c>
      <c r="E137" s="368">
        <f t="shared" si="783"/>
        <v>1</v>
      </c>
      <c r="F137" s="492">
        <f t="shared" ca="1" si="784"/>
        <v>-39</v>
      </c>
      <c r="G137" s="383">
        <f t="shared" si="785"/>
        <v>41369</v>
      </c>
      <c r="H137" s="369">
        <f t="shared" si="786"/>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5"/>
        <v>0</v>
      </c>
      <c r="AAF137" s="112" t="s">
        <v>0</v>
      </c>
      <c r="AAG137" s="78">
        <f t="shared" ref="AAG137" si="788">H136</f>
        <v>41369</v>
      </c>
      <c r="AAH137" s="78">
        <f t="shared" si="787"/>
        <v>41369</v>
      </c>
      <c r="AAI137" s="77"/>
      <c r="AAJ137" s="77"/>
      <c r="AAK137" s="77"/>
      <c r="AAL137" s="56"/>
      <c r="AAM137" s="112"/>
      <c r="AAU137" s="44"/>
    </row>
    <row r="138" spans="1:723" s="23" customFormat="1" ht="15" hidden="1" customHeight="1" outlineLevel="2">
      <c r="A138" s="558"/>
      <c r="B138" s="393" t="s">
        <v>209</v>
      </c>
      <c r="C138" s="239"/>
      <c r="D138" s="308" t="s">
        <v>57</v>
      </c>
      <c r="E138" s="368">
        <f t="shared" si="783"/>
        <v>1</v>
      </c>
      <c r="F138" s="492">
        <f t="shared" ca="1" si="784"/>
        <v>-39</v>
      </c>
      <c r="G138" s="383">
        <f t="shared" si="785"/>
        <v>41369</v>
      </c>
      <c r="H138" s="369">
        <f t="shared" si="786"/>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5"/>
        <v>0</v>
      </c>
      <c r="AAF138" s="112" t="s">
        <v>0</v>
      </c>
      <c r="AAG138" s="78">
        <f>H137</f>
        <v>41369</v>
      </c>
      <c r="AAH138" s="78">
        <f t="shared" si="787"/>
        <v>41369</v>
      </c>
      <c r="AAI138" s="77"/>
      <c r="AAJ138" s="77"/>
      <c r="AAK138" s="77"/>
      <c r="AAL138" s="56"/>
      <c r="AAM138" s="112"/>
      <c r="AAU138" s="44"/>
    </row>
    <row r="139" spans="1:723" s="23" customFormat="1" ht="15" hidden="1" customHeight="1" outlineLevel="2">
      <c r="A139" s="558"/>
      <c r="B139" s="393" t="s">
        <v>210</v>
      </c>
      <c r="C139" s="239"/>
      <c r="D139" s="308" t="s">
        <v>57</v>
      </c>
      <c r="E139" s="368">
        <f t="shared" si="783"/>
        <v>1</v>
      </c>
      <c r="F139" s="492">
        <f t="shared" ca="1" si="784"/>
        <v>-39</v>
      </c>
      <c r="G139" s="383">
        <f t="shared" si="785"/>
        <v>41369</v>
      </c>
      <c r="H139" s="369">
        <f t="shared" si="786"/>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5"/>
        <v>0</v>
      </c>
      <c r="AAF139" s="112" t="s">
        <v>0</v>
      </c>
      <c r="AAG139" s="78">
        <f t="shared" ref="AAG139" si="789">H138</f>
        <v>41369</v>
      </c>
      <c r="AAH139" s="78">
        <f t="shared" si="787"/>
        <v>41369</v>
      </c>
      <c r="AAI139" s="77"/>
      <c r="AAJ139" s="77"/>
      <c r="AAK139" s="77"/>
      <c r="AAL139" s="56"/>
      <c r="AAM139" s="112"/>
      <c r="AAU139" s="44"/>
    </row>
    <row r="140" spans="1:723" s="23" customFormat="1" ht="15" hidden="1" customHeight="1" outlineLevel="2">
      <c r="A140" s="558"/>
      <c r="B140" s="394" t="s">
        <v>205</v>
      </c>
      <c r="C140" s="710"/>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5"/>
        <v>0</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COMMITTEE.NOTICE.05.29.13</v>
      </c>
      <c r="C141" s="239"/>
      <c r="D141" s="308" t="s">
        <v>158</v>
      </c>
      <c r="E141" s="368">
        <f t="shared" ref="E141" si="790">NETWORKDAYS(G141,H141,S.DDL_DEQClosed)</f>
        <v>1</v>
      </c>
      <c r="F141" s="492">
        <f t="shared" ref="F141" ca="1" si="791">NETWORKDAYS(TODAY(),H141)</f>
        <v>-39</v>
      </c>
      <c r="G141" s="383">
        <f t="shared" ref="G141" si="792">AAG141</f>
        <v>41369</v>
      </c>
      <c r="H141" s="369">
        <f t="shared" ref="H141" si="793">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5"/>
        <v>0</v>
      </c>
      <c r="AAF141" s="112" t="s">
        <v>0</v>
      </c>
      <c r="AAG141" s="78">
        <f>H139</f>
        <v>41369</v>
      </c>
      <c r="AAH141" s="78">
        <f t="shared" ref="AAH141" si="794">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5"/>
        <v>0</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-39</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5"/>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375</v>
      </c>
      <c r="E144" s="368">
        <f t="shared" ref="E144:E146" si="795">NETWORKDAYS(G144,H144,S.DDL_DEQClosed)</f>
        <v>1</v>
      </c>
      <c r="F144" s="492">
        <f t="shared" ref="F144:F146" ca="1" si="796">NETWORKDAYS(TODAY(),H144)</f>
        <v>-39</v>
      </c>
      <c r="G144" s="383">
        <f t="shared" ref="G144:G146" si="797">AAG144</f>
        <v>41369</v>
      </c>
      <c r="H144" s="369">
        <f t="shared" ref="H144:H146" si="798">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5"/>
        <v>0</v>
      </c>
      <c r="AAF144" s="112"/>
      <c r="AAG144" s="78">
        <f>H143</f>
        <v>41369</v>
      </c>
      <c r="AAH144" s="78">
        <f t="shared" ref="AAH144:AAH146" si="799">G144</f>
        <v>41369</v>
      </c>
      <c r="AAI144" s="77"/>
      <c r="AAJ144" s="77"/>
      <c r="AAK144" s="77"/>
      <c r="AAL144" s="56"/>
      <c r="AAM144" s="112"/>
      <c r="AAU144" s="44"/>
    </row>
    <row r="145" spans="1:723" s="23" customFormat="1" ht="15" hidden="1" customHeight="1" outlineLevel="2">
      <c r="A145" s="558"/>
      <c r="B145" s="404" t="str">
        <f ca="1">"Draft MINUTES."&amp;TEXT($G$127,"mm.dd.yy")&amp;""</f>
        <v>Draft MINUTES.05.29.13</v>
      </c>
      <c r="C145" s="231" t="s">
        <v>72</v>
      </c>
      <c r="D145" s="278" t="s">
        <v>158</v>
      </c>
      <c r="E145" s="368">
        <f t="shared" si="795"/>
        <v>1</v>
      </c>
      <c r="F145" s="492">
        <f t="shared" ca="1" si="796"/>
        <v>-39</v>
      </c>
      <c r="G145" s="383">
        <f t="shared" si="797"/>
        <v>41369</v>
      </c>
      <c r="H145" s="369">
        <f t="shared" si="798"/>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5"/>
        <v>0</v>
      </c>
      <c r="AAF145" s="112"/>
      <c r="AAG145" s="78">
        <f t="shared" ref="AAG145:AAG146" si="800">H144</f>
        <v>41369</v>
      </c>
      <c r="AAH145" s="78">
        <f t="shared" si="799"/>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375</v>
      </c>
      <c r="E146" s="368">
        <f t="shared" si="795"/>
        <v>1</v>
      </c>
      <c r="F146" s="492">
        <f t="shared" ca="1" si="796"/>
        <v>-39</v>
      </c>
      <c r="G146" s="383">
        <f t="shared" si="797"/>
        <v>41369</v>
      </c>
      <c r="H146" s="369">
        <f t="shared" si="798"/>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5"/>
        <v>0</v>
      </c>
      <c r="AAF146" s="112"/>
      <c r="AAG146" s="78">
        <f t="shared" si="800"/>
        <v>41369</v>
      </c>
      <c r="AAH146" s="78">
        <f t="shared" si="799"/>
        <v>41369</v>
      </c>
      <c r="AAI146" s="77"/>
      <c r="AAJ146" s="77"/>
      <c r="AAK146" s="77"/>
      <c r="AAL146" s="56"/>
      <c r="AAM146" s="112"/>
      <c r="AAU146" s="44"/>
    </row>
    <row r="147" spans="1:723" s="23" customFormat="1" ht="18" hidden="1" customHeight="1" outlineLevel="1" collapsed="1">
      <c r="A147" s="558"/>
      <c r="B147" s="244" t="s">
        <v>60</v>
      </c>
      <c r="C147" s="168"/>
      <c r="D147" s="781"/>
      <c r="E147" s="781"/>
      <c r="F147" s="781"/>
      <c r="G147" s="388">
        <f ca="1">TODAY()</f>
        <v>41423</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5"/>
        <v>0</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375</v>
      </c>
      <c r="E148" s="379">
        <f t="shared" ref="E148" si="801">NETWORKDAYS(G148,H148,S.DDL_DEQClosed)</f>
        <v>1</v>
      </c>
      <c r="F148" s="492">
        <f t="shared" ref="F148" ca="1" si="802">NETWORKDAYS(TODAY(),H148)</f>
        <v>-39</v>
      </c>
      <c r="G148" s="381">
        <f t="shared" ref="G148" si="803">AAG148</f>
        <v>41369</v>
      </c>
      <c r="H148" s="382">
        <f t="shared" ref="H148" si="804">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5"/>
        <v>0</v>
      </c>
      <c r="AAF148" s="112"/>
      <c r="AAG148" s="78">
        <f>H145</f>
        <v>41369</v>
      </c>
      <c r="AAH148" s="78">
        <f t="shared" ref="AAH148" si="805">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6">IF(S.InvolveCommittee=TRUE,1,0)</f>
        <v>0</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AGENDA.05.29.13</v>
      </c>
      <c r="C150" s="231" t="s">
        <v>72</v>
      </c>
      <c r="D150" s="169" t="s">
        <v>57</v>
      </c>
      <c r="E150" s="379">
        <f t="shared" ref="E150:E154" si="807">NETWORKDAYS(G150,H150,S.DDL_DEQClosed)</f>
        <v>1</v>
      </c>
      <c r="F150" s="492">
        <f t="shared" ref="F150:F154" ca="1" si="808">NETWORKDAYS(TODAY(),H150)</f>
        <v>-39</v>
      </c>
      <c r="G150" s="381">
        <f t="shared" ref="G150:G154" si="809">AAG150</f>
        <v>41369</v>
      </c>
      <c r="H150" s="382">
        <f t="shared" ref="H150:H154" si="810">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6"/>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7"/>
        <v>1</v>
      </c>
      <c r="F151" s="492">
        <f t="shared" ca="1" si="808"/>
        <v>-39</v>
      </c>
      <c r="G151" s="381">
        <f t="shared" si="809"/>
        <v>41369</v>
      </c>
      <c r="H151" s="382">
        <f t="shared" si="810"/>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6"/>
        <v>0</v>
      </c>
      <c r="AAF151" s="112" t="s">
        <v>0</v>
      </c>
      <c r="AAG151" s="78">
        <f>H150</f>
        <v>41369</v>
      </c>
      <c r="AAH151" s="78">
        <f t="shared" ref="AAH151:AAH154" si="811">G151</f>
        <v>41369</v>
      </c>
      <c r="AAI151" s="77"/>
      <c r="AAJ151" s="77"/>
      <c r="AAK151" s="77"/>
      <c r="AAL151" s="56"/>
      <c r="AAM151" s="112"/>
      <c r="AAU151" s="44"/>
    </row>
    <row r="152" spans="1:723" s="23" customFormat="1" ht="15" hidden="1" customHeight="1" outlineLevel="2">
      <c r="A152" s="558"/>
      <c r="B152" s="391" t="s">
        <v>211</v>
      </c>
      <c r="C152" s="239"/>
      <c r="D152" s="169" t="s">
        <v>57</v>
      </c>
      <c r="E152" s="379">
        <f t="shared" si="807"/>
        <v>1</v>
      </c>
      <c r="F152" s="492">
        <f t="shared" ca="1" si="808"/>
        <v>-39</v>
      </c>
      <c r="G152" s="381">
        <f t="shared" si="809"/>
        <v>41369</v>
      </c>
      <c r="H152" s="382">
        <f t="shared" si="810"/>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6"/>
        <v>0</v>
      </c>
      <c r="AAF152" s="112" t="s">
        <v>0</v>
      </c>
      <c r="AAG152" s="78">
        <f>H151</f>
        <v>41369</v>
      </c>
      <c r="AAH152" s="78">
        <f t="shared" si="811"/>
        <v>41369</v>
      </c>
      <c r="AAI152" s="77"/>
      <c r="AAJ152" s="77"/>
      <c r="AAK152" s="77"/>
      <c r="AAL152" s="56"/>
      <c r="AAM152" s="112"/>
      <c r="AAU152" s="44"/>
    </row>
    <row r="153" spans="1:723" s="23" customFormat="1" ht="15" hidden="1" customHeight="1" outlineLevel="2">
      <c r="A153" s="558"/>
      <c r="B153" s="391" t="s">
        <v>211</v>
      </c>
      <c r="C153" s="239"/>
      <c r="D153" s="169" t="s">
        <v>57</v>
      </c>
      <c r="E153" s="379">
        <f t="shared" si="807"/>
        <v>1</v>
      </c>
      <c r="F153" s="492">
        <f t="shared" ca="1" si="808"/>
        <v>-39</v>
      </c>
      <c r="G153" s="381">
        <f t="shared" si="809"/>
        <v>41369</v>
      </c>
      <c r="H153" s="382">
        <f t="shared" si="810"/>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6"/>
        <v>0</v>
      </c>
      <c r="AAF153" s="112" t="s">
        <v>0</v>
      </c>
      <c r="AAG153" s="78">
        <f>H152</f>
        <v>41369</v>
      </c>
      <c r="AAH153" s="78">
        <f t="shared" si="811"/>
        <v>41369</v>
      </c>
      <c r="AAI153" s="77"/>
      <c r="AAJ153" s="77"/>
      <c r="AAK153" s="77"/>
      <c r="AAL153" s="56"/>
      <c r="AAM153" s="112"/>
      <c r="AAU153" s="44"/>
    </row>
    <row r="154" spans="1:723" s="23" customFormat="1" ht="15" hidden="1" customHeight="1" outlineLevel="2">
      <c r="A154" s="558"/>
      <c r="B154" s="391" t="s">
        <v>211</v>
      </c>
      <c r="C154" s="239"/>
      <c r="D154" s="169" t="s">
        <v>57</v>
      </c>
      <c r="E154" s="379">
        <f t="shared" si="807"/>
        <v>1</v>
      </c>
      <c r="F154" s="492">
        <f t="shared" ca="1" si="808"/>
        <v>-39</v>
      </c>
      <c r="G154" s="381">
        <f t="shared" si="809"/>
        <v>41369</v>
      </c>
      <c r="H154" s="382">
        <f t="shared" si="810"/>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6"/>
        <v>0</v>
      </c>
      <c r="AAF154" s="112" t="s">
        <v>0</v>
      </c>
      <c r="AAG154" s="78">
        <f t="shared" ref="AAG154" si="812">H153</f>
        <v>41369</v>
      </c>
      <c r="AAH154" s="78">
        <f t="shared" si="811"/>
        <v>41369</v>
      </c>
      <c r="AAI154" s="77"/>
      <c r="AAJ154" s="77"/>
      <c r="AAK154" s="77"/>
      <c r="AAL154" s="56"/>
      <c r="AAM154" s="112"/>
      <c r="AAU154" s="44"/>
    </row>
    <row r="155" spans="1:723" s="23" customFormat="1" ht="15" hidden="1" customHeight="1" outlineLevel="2">
      <c r="A155" s="558"/>
      <c r="B155" s="392" t="s">
        <v>204</v>
      </c>
      <c r="C155" s="709"/>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6"/>
        <v>0</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PRESENTATION.05.29.13</v>
      </c>
      <c r="C156" s="231" t="s">
        <v>72</v>
      </c>
      <c r="D156" s="169" t="s">
        <v>57</v>
      </c>
      <c r="E156" s="379">
        <f t="shared" ref="E156:E159" si="813">NETWORKDAYS(G156,H156,S.DDL_DEQClosed)</f>
        <v>1</v>
      </c>
      <c r="F156" s="492">
        <f t="shared" ref="F156:F159" ca="1" si="814">NETWORKDAYS(TODAY(),H156)</f>
        <v>-39</v>
      </c>
      <c r="G156" s="381">
        <f t="shared" ref="G156:G159" si="815">AAG156</f>
        <v>41369</v>
      </c>
      <c r="H156" s="382">
        <f t="shared" ref="H156:H159" si="816">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6"/>
        <v>0</v>
      </c>
      <c r="AAF156" s="112" t="s">
        <v>0</v>
      </c>
      <c r="AAG156" s="78">
        <f>H154</f>
        <v>41369</v>
      </c>
      <c r="AAH156" s="78">
        <f t="shared" ref="AAH156:AAH159" si="817">G156</f>
        <v>41369</v>
      </c>
      <c r="AAI156" s="63"/>
      <c r="AAJ156" s="56"/>
      <c r="AAK156" s="56"/>
      <c r="AAL156" s="56"/>
      <c r="AAM156" s="112"/>
      <c r="AAU156" s="44"/>
    </row>
    <row r="157" spans="1:723" s="23" customFormat="1" ht="15" hidden="1" customHeight="1" outlineLevel="2">
      <c r="A157" s="558"/>
      <c r="B157" s="393" t="s">
        <v>215</v>
      </c>
      <c r="C157" s="239"/>
      <c r="D157" s="169" t="s">
        <v>57</v>
      </c>
      <c r="E157" s="379">
        <f t="shared" si="813"/>
        <v>1</v>
      </c>
      <c r="F157" s="492">
        <f t="shared" ca="1" si="814"/>
        <v>-39</v>
      </c>
      <c r="G157" s="381">
        <f t="shared" si="815"/>
        <v>41369</v>
      </c>
      <c r="H157" s="382">
        <f t="shared" si="816"/>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6"/>
        <v>0</v>
      </c>
      <c r="AAF157" s="112" t="s">
        <v>0</v>
      </c>
      <c r="AAG157" s="78">
        <f t="shared" ref="AAG157" si="818">H156</f>
        <v>41369</v>
      </c>
      <c r="AAH157" s="78">
        <f t="shared" si="817"/>
        <v>41369</v>
      </c>
      <c r="AAI157" s="63"/>
      <c r="AAJ157" s="56"/>
      <c r="AAK157" s="56"/>
      <c r="AAL157" s="56"/>
      <c r="AAM157" s="112"/>
      <c r="AAU157" s="44"/>
    </row>
    <row r="158" spans="1:723" s="23" customFormat="1" ht="15" hidden="1" customHeight="1" outlineLevel="2">
      <c r="A158" s="558"/>
      <c r="B158" s="393" t="s">
        <v>209</v>
      </c>
      <c r="C158" s="239"/>
      <c r="D158" s="169" t="s">
        <v>57</v>
      </c>
      <c r="E158" s="379">
        <f t="shared" si="813"/>
        <v>1</v>
      </c>
      <c r="F158" s="492">
        <f t="shared" ca="1" si="814"/>
        <v>-39</v>
      </c>
      <c r="G158" s="381">
        <f t="shared" si="815"/>
        <v>41369</v>
      </c>
      <c r="H158" s="382">
        <f t="shared" si="816"/>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6"/>
        <v>0</v>
      </c>
      <c r="AAF158" s="112" t="s">
        <v>0</v>
      </c>
      <c r="AAG158" s="78">
        <f>H157</f>
        <v>41369</v>
      </c>
      <c r="AAH158" s="78">
        <f t="shared" si="817"/>
        <v>41369</v>
      </c>
      <c r="AAI158" s="63"/>
      <c r="AAJ158" s="56"/>
      <c r="AAK158" s="56"/>
      <c r="AAL158" s="56"/>
      <c r="AAM158" s="112"/>
      <c r="AAU158" s="44"/>
    </row>
    <row r="159" spans="1:723" s="23" customFormat="1" ht="15" hidden="1" customHeight="1" outlineLevel="2">
      <c r="A159" s="558"/>
      <c r="B159" s="393" t="s">
        <v>210</v>
      </c>
      <c r="C159" s="239"/>
      <c r="D159" s="169" t="s">
        <v>57</v>
      </c>
      <c r="E159" s="379">
        <f t="shared" si="813"/>
        <v>1</v>
      </c>
      <c r="F159" s="492">
        <f t="shared" ca="1" si="814"/>
        <v>-39</v>
      </c>
      <c r="G159" s="381">
        <f t="shared" si="815"/>
        <v>41369</v>
      </c>
      <c r="H159" s="382">
        <f t="shared" si="816"/>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6"/>
        <v>0</v>
      </c>
      <c r="AAF159" s="112" t="s">
        <v>0</v>
      </c>
      <c r="AAG159" s="78">
        <f t="shared" ref="AAG159" si="819">H158</f>
        <v>41369</v>
      </c>
      <c r="AAH159" s="78">
        <f t="shared" si="817"/>
        <v>41369</v>
      </c>
      <c r="AAI159" s="63"/>
      <c r="AAJ159" s="56"/>
      <c r="AAK159" s="56"/>
      <c r="AAL159" s="56"/>
      <c r="AAM159" s="112"/>
      <c r="AAU159" s="44"/>
    </row>
    <row r="160" spans="1:723" s="23" customFormat="1" ht="15" hidden="1" customHeight="1" outlineLevel="2">
      <c r="A160" s="558"/>
      <c r="B160" s="394" t="s">
        <v>205</v>
      </c>
      <c r="C160" s="710"/>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6"/>
        <v>0</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COMMITTEE.NOTICE.05.29.13</v>
      </c>
      <c r="C161" s="239"/>
      <c r="D161" s="169" t="s">
        <v>158</v>
      </c>
      <c r="E161" s="379">
        <f t="shared" ref="E161" si="820">NETWORKDAYS(G161,H161,S.DDL_DEQClosed)</f>
        <v>1</v>
      </c>
      <c r="F161" s="492">
        <f t="shared" ref="F161" ca="1" si="821">NETWORKDAYS(TODAY(),H161)</f>
        <v>-39</v>
      </c>
      <c r="G161" s="381">
        <f t="shared" ref="G161" si="822">AAG161</f>
        <v>41369</v>
      </c>
      <c r="H161" s="382">
        <f t="shared" ref="H161" si="823">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6"/>
        <v>0</v>
      </c>
      <c r="AAF161" s="112" t="s">
        <v>0</v>
      </c>
      <c r="AAG161" s="78">
        <f>H159</f>
        <v>41369</v>
      </c>
      <c r="AAH161" s="78">
        <f t="shared" ref="AAH161" si="824">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6"/>
        <v>0</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-39</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6"/>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375</v>
      </c>
      <c r="E164" s="379">
        <f t="shared" ref="E164:E166" si="825">NETWORKDAYS(G164,H164,S.DDL_DEQClosed)</f>
        <v>1</v>
      </c>
      <c r="F164" s="492">
        <f t="shared" ref="F164:F166" ca="1" si="826">NETWORKDAYS(TODAY(),H164)</f>
        <v>-39</v>
      </c>
      <c r="G164" s="381">
        <f t="shared" ref="G164:G166" si="827">AAG164</f>
        <v>41369</v>
      </c>
      <c r="H164" s="382">
        <f t="shared" ref="H164:H166" si="828">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6"/>
        <v>0</v>
      </c>
      <c r="AAF164" s="112"/>
      <c r="AAG164" s="78">
        <f>H163</f>
        <v>41369</v>
      </c>
      <c r="AAH164" s="78">
        <f t="shared" ref="AAH164:AAH166" si="829">G164</f>
        <v>41369</v>
      </c>
      <c r="AAI164" s="77"/>
      <c r="AAJ164" s="77"/>
      <c r="AAK164" s="77"/>
      <c r="AAL164" s="56"/>
      <c r="AAM164" s="112"/>
      <c r="AAU164" s="44"/>
    </row>
    <row r="165" spans="1:723" s="23" customFormat="1" ht="15" hidden="1" customHeight="1" outlineLevel="2">
      <c r="A165" s="558"/>
      <c r="B165" s="404" t="str">
        <f ca="1">"Draft MINUTES."&amp;TEXT($G$147,"mm.dd.yy")&amp;""</f>
        <v>Draft MINUTES.05.29.13</v>
      </c>
      <c r="C165" s="231" t="s">
        <v>72</v>
      </c>
      <c r="D165" s="248" t="s">
        <v>158</v>
      </c>
      <c r="E165" s="379">
        <f t="shared" si="825"/>
        <v>1</v>
      </c>
      <c r="F165" s="492">
        <f t="shared" ca="1" si="826"/>
        <v>-39</v>
      </c>
      <c r="G165" s="381">
        <f t="shared" si="827"/>
        <v>41369</v>
      </c>
      <c r="H165" s="382">
        <f t="shared" si="828"/>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6"/>
        <v>0</v>
      </c>
      <c r="AAF165" s="112"/>
      <c r="AAG165" s="78">
        <f t="shared" ref="AAG165:AAG166" si="830">H164</f>
        <v>41369</v>
      </c>
      <c r="AAH165" s="78">
        <f t="shared" si="829"/>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375</v>
      </c>
      <c r="E166" s="379">
        <f t="shared" si="825"/>
        <v>1</v>
      </c>
      <c r="F166" s="492">
        <f t="shared" ca="1" si="826"/>
        <v>-39</v>
      </c>
      <c r="G166" s="381">
        <f t="shared" si="827"/>
        <v>41369</v>
      </c>
      <c r="H166" s="382">
        <f t="shared" si="828"/>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6"/>
        <v>0</v>
      </c>
      <c r="AAF166" s="112"/>
      <c r="AAG166" s="78">
        <f t="shared" si="830"/>
        <v>41369</v>
      </c>
      <c r="AAH166" s="78">
        <f t="shared" si="829"/>
        <v>41369</v>
      </c>
      <c r="AAI166" s="77"/>
      <c r="AAJ166" s="77"/>
      <c r="AAK166" s="77"/>
      <c r="AAL166" s="56"/>
      <c r="AAM166" s="112"/>
      <c r="AAU166" s="44"/>
    </row>
    <row r="167" spans="1:723" s="23" customFormat="1" ht="18" hidden="1" customHeight="1" outlineLevel="1" collapsed="1">
      <c r="A167" s="558"/>
      <c r="B167" s="244" t="s">
        <v>96</v>
      </c>
      <c r="C167" s="168"/>
      <c r="D167" s="781"/>
      <c r="E167" s="781"/>
      <c r="F167" s="781"/>
      <c r="G167" s="406">
        <f ca="1">TODAY()</f>
        <v>41423</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6"/>
        <v>0</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375</v>
      </c>
      <c r="E168" s="368">
        <f t="shared" ref="E168" si="831">NETWORKDAYS(G168,H168,S.DDL_DEQClosed)</f>
        <v>1</v>
      </c>
      <c r="F168" s="492">
        <f t="shared" ref="F168" ca="1" si="832">NETWORKDAYS(TODAY(),H168)</f>
        <v>-39</v>
      </c>
      <c r="G168" s="383">
        <f t="shared" ref="G168" si="833">AAG168</f>
        <v>41369</v>
      </c>
      <c r="H168" s="369">
        <f t="shared" ref="H168" si="834">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6"/>
        <v>0</v>
      </c>
      <c r="AAF168" s="112"/>
      <c r="AAG168" s="78">
        <f>H165</f>
        <v>41369</v>
      </c>
      <c r="AAH168" s="78">
        <f t="shared" ref="AAH168" si="835">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6"/>
        <v>0</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AGENDA.05.29.13</v>
      </c>
      <c r="C170" s="231" t="s">
        <v>72</v>
      </c>
      <c r="D170" s="169" t="s">
        <v>57</v>
      </c>
      <c r="E170" s="368">
        <f t="shared" ref="E170:E174" si="836">NETWORKDAYS(G170,H170,S.DDL_DEQClosed)</f>
        <v>1</v>
      </c>
      <c r="F170" s="492">
        <f t="shared" ref="F170:F174" ca="1" si="837">NETWORKDAYS(TODAY(),H170)</f>
        <v>-39</v>
      </c>
      <c r="G170" s="383">
        <f t="shared" ref="G170:G174" si="838">AAG170</f>
        <v>41369</v>
      </c>
      <c r="H170" s="369">
        <f t="shared" ref="H170:H174" si="839">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6"/>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6"/>
        <v>1</v>
      </c>
      <c r="F171" s="492">
        <f t="shared" ca="1" si="837"/>
        <v>-39</v>
      </c>
      <c r="G171" s="383">
        <f t="shared" si="838"/>
        <v>41369</v>
      </c>
      <c r="H171" s="369">
        <f t="shared" si="839"/>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6"/>
        <v>0</v>
      </c>
      <c r="AAF171" s="112" t="s">
        <v>0</v>
      </c>
      <c r="AAG171" s="78">
        <f>H170</f>
        <v>41369</v>
      </c>
      <c r="AAH171" s="78">
        <f t="shared" ref="AAH171:AAH174" si="840">G171</f>
        <v>41369</v>
      </c>
      <c r="AAI171" s="77"/>
      <c r="AAJ171" s="77"/>
      <c r="AAK171" s="77"/>
      <c r="AAL171" s="56"/>
      <c r="AAM171" s="112"/>
      <c r="AAU171" s="44"/>
    </row>
    <row r="172" spans="1:723" s="23" customFormat="1" ht="15" hidden="1" customHeight="1" outlineLevel="2">
      <c r="A172" s="558"/>
      <c r="B172" s="391" t="s">
        <v>211</v>
      </c>
      <c r="C172" s="239"/>
      <c r="D172" s="169" t="s">
        <v>57</v>
      </c>
      <c r="E172" s="368">
        <f t="shared" si="836"/>
        <v>1</v>
      </c>
      <c r="F172" s="492">
        <f t="shared" ca="1" si="837"/>
        <v>-39</v>
      </c>
      <c r="G172" s="383">
        <f t="shared" si="838"/>
        <v>41369</v>
      </c>
      <c r="H172" s="369">
        <f t="shared" si="839"/>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6"/>
        <v>0</v>
      </c>
      <c r="AAF172" s="112" t="s">
        <v>0</v>
      </c>
      <c r="AAG172" s="78">
        <f>H171</f>
        <v>41369</v>
      </c>
      <c r="AAH172" s="78">
        <f t="shared" si="840"/>
        <v>41369</v>
      </c>
      <c r="AAI172" s="77"/>
      <c r="AAJ172" s="77"/>
      <c r="AAK172" s="77"/>
      <c r="AAL172" s="56"/>
      <c r="AAM172" s="112"/>
      <c r="AAU172" s="44"/>
    </row>
    <row r="173" spans="1:723" s="23" customFormat="1" ht="15" hidden="1" customHeight="1" outlineLevel="2">
      <c r="A173" s="558"/>
      <c r="B173" s="391" t="s">
        <v>211</v>
      </c>
      <c r="C173" s="239"/>
      <c r="D173" s="169" t="s">
        <v>57</v>
      </c>
      <c r="E173" s="368">
        <f t="shared" si="836"/>
        <v>1</v>
      </c>
      <c r="F173" s="492">
        <f t="shared" ca="1" si="837"/>
        <v>-39</v>
      </c>
      <c r="G173" s="383">
        <f t="shared" si="838"/>
        <v>41369</v>
      </c>
      <c r="H173" s="369">
        <f t="shared" si="839"/>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6"/>
        <v>0</v>
      </c>
      <c r="AAF173" s="112" t="s">
        <v>0</v>
      </c>
      <c r="AAG173" s="78">
        <f>H172</f>
        <v>41369</v>
      </c>
      <c r="AAH173" s="78">
        <f t="shared" si="840"/>
        <v>41369</v>
      </c>
      <c r="AAI173" s="77"/>
      <c r="AAJ173" s="77"/>
      <c r="AAK173" s="77"/>
      <c r="AAL173" s="56"/>
      <c r="AAM173" s="112"/>
      <c r="AAU173" s="44"/>
    </row>
    <row r="174" spans="1:723" s="23" customFormat="1" ht="15" hidden="1" customHeight="1" outlineLevel="2">
      <c r="A174" s="558"/>
      <c r="B174" s="391" t="s">
        <v>211</v>
      </c>
      <c r="C174" s="239"/>
      <c r="D174" s="169" t="s">
        <v>57</v>
      </c>
      <c r="E174" s="368">
        <f t="shared" si="836"/>
        <v>1</v>
      </c>
      <c r="F174" s="492">
        <f t="shared" ca="1" si="837"/>
        <v>-39</v>
      </c>
      <c r="G174" s="383">
        <f t="shared" si="838"/>
        <v>41369</v>
      </c>
      <c r="H174" s="369">
        <f t="shared" si="839"/>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6"/>
        <v>0</v>
      </c>
      <c r="AAF174" s="112" t="s">
        <v>0</v>
      </c>
      <c r="AAG174" s="78">
        <f t="shared" ref="AAG174" si="841">H173</f>
        <v>41369</v>
      </c>
      <c r="AAH174" s="78">
        <f t="shared" si="840"/>
        <v>41369</v>
      </c>
      <c r="AAI174" s="77"/>
      <c r="AAJ174" s="77"/>
      <c r="AAK174" s="77"/>
      <c r="AAL174" s="56"/>
      <c r="AAM174" s="112"/>
      <c r="AAU174" s="44"/>
    </row>
    <row r="175" spans="1:723" s="23" customFormat="1" ht="15" hidden="1" customHeight="1" outlineLevel="2">
      <c r="A175" s="558"/>
      <c r="B175" s="392" t="s">
        <v>204</v>
      </c>
      <c r="C175" s="709"/>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6"/>
        <v>0</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PRESENTATION.05.29.13</v>
      </c>
      <c r="C176" s="231" t="s">
        <v>72</v>
      </c>
      <c r="D176" s="169" t="s">
        <v>57</v>
      </c>
      <c r="E176" s="368">
        <f t="shared" ref="E176:E179" si="842">NETWORKDAYS(G176,H176,S.DDL_DEQClosed)</f>
        <v>1</v>
      </c>
      <c r="F176" s="492">
        <f t="shared" ref="F176:F179" ca="1" si="843">NETWORKDAYS(TODAY(),H176)</f>
        <v>-39</v>
      </c>
      <c r="G176" s="383">
        <f t="shared" ref="G176:G179" si="844">AAG176</f>
        <v>41369</v>
      </c>
      <c r="H176" s="369">
        <f t="shared" ref="H176:H179" si="845">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6"/>
        <v>0</v>
      </c>
      <c r="AAF176" s="112" t="s">
        <v>0</v>
      </c>
      <c r="AAG176" s="78">
        <f>H174</f>
        <v>41369</v>
      </c>
      <c r="AAH176" s="78">
        <f t="shared" ref="AAH176:AAH179" si="846">G176</f>
        <v>41369</v>
      </c>
      <c r="AAI176" s="77"/>
      <c r="AAJ176" s="77"/>
      <c r="AAK176" s="77"/>
      <c r="AAL176" s="56"/>
      <c r="AAM176" s="112"/>
      <c r="AAU176" s="44"/>
    </row>
    <row r="177" spans="1:723" s="23" customFormat="1" ht="15" hidden="1" customHeight="1" outlineLevel="2">
      <c r="A177" s="558"/>
      <c r="B177" s="393" t="s">
        <v>215</v>
      </c>
      <c r="C177" s="239"/>
      <c r="D177" s="169" t="s">
        <v>57</v>
      </c>
      <c r="E177" s="368">
        <f t="shared" si="842"/>
        <v>1</v>
      </c>
      <c r="F177" s="492">
        <f t="shared" ca="1" si="843"/>
        <v>-39</v>
      </c>
      <c r="G177" s="383">
        <f t="shared" si="844"/>
        <v>41369</v>
      </c>
      <c r="H177" s="369">
        <f t="shared" si="845"/>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6"/>
        <v>0</v>
      </c>
      <c r="AAF177" s="112" t="s">
        <v>0</v>
      </c>
      <c r="AAG177" s="78">
        <f t="shared" ref="AAG177" si="847">H176</f>
        <v>41369</v>
      </c>
      <c r="AAH177" s="78">
        <f t="shared" si="846"/>
        <v>41369</v>
      </c>
      <c r="AAI177" s="77"/>
      <c r="AAJ177" s="77"/>
      <c r="AAK177" s="77"/>
      <c r="AAL177" s="56"/>
      <c r="AAM177" s="112"/>
      <c r="AAU177" s="44"/>
    </row>
    <row r="178" spans="1:723" s="23" customFormat="1" ht="15" hidden="1" customHeight="1" outlineLevel="2">
      <c r="A178" s="558"/>
      <c r="B178" s="393" t="s">
        <v>209</v>
      </c>
      <c r="C178" s="239"/>
      <c r="D178" s="169" t="s">
        <v>57</v>
      </c>
      <c r="E178" s="368">
        <f t="shared" si="842"/>
        <v>1</v>
      </c>
      <c r="F178" s="492">
        <f t="shared" ca="1" si="843"/>
        <v>-39</v>
      </c>
      <c r="G178" s="383">
        <f t="shared" si="844"/>
        <v>41369</v>
      </c>
      <c r="H178" s="369">
        <f t="shared" si="845"/>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6"/>
        <v>0</v>
      </c>
      <c r="AAF178" s="112" t="s">
        <v>0</v>
      </c>
      <c r="AAG178" s="78">
        <f>H177</f>
        <v>41369</v>
      </c>
      <c r="AAH178" s="78">
        <f t="shared" si="846"/>
        <v>41369</v>
      </c>
      <c r="AAI178" s="77"/>
      <c r="AAJ178" s="77"/>
      <c r="AAK178" s="77"/>
      <c r="AAL178" s="56"/>
      <c r="AAM178" s="112"/>
      <c r="AAU178" s="44"/>
    </row>
    <row r="179" spans="1:723" s="23" customFormat="1" ht="15" hidden="1" customHeight="1" outlineLevel="2">
      <c r="A179" s="558"/>
      <c r="B179" s="393" t="s">
        <v>210</v>
      </c>
      <c r="C179" s="239"/>
      <c r="D179" s="169" t="s">
        <v>57</v>
      </c>
      <c r="E179" s="368">
        <f t="shared" si="842"/>
        <v>1</v>
      </c>
      <c r="F179" s="492">
        <f t="shared" ca="1" si="843"/>
        <v>-39</v>
      </c>
      <c r="G179" s="383">
        <f t="shared" si="844"/>
        <v>41369</v>
      </c>
      <c r="H179" s="369">
        <f t="shared" si="845"/>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6"/>
        <v>0</v>
      </c>
      <c r="AAF179" s="112" t="s">
        <v>0</v>
      </c>
      <c r="AAG179" s="78">
        <f t="shared" ref="AAG179" si="848">H178</f>
        <v>41369</v>
      </c>
      <c r="AAH179" s="78">
        <f t="shared" si="846"/>
        <v>41369</v>
      </c>
      <c r="AAI179" s="77"/>
      <c r="AAJ179" s="77"/>
      <c r="AAK179" s="77"/>
      <c r="AAL179" s="56"/>
      <c r="AAM179" s="112"/>
      <c r="AAU179" s="44"/>
    </row>
    <row r="180" spans="1:723" s="23" customFormat="1" ht="15" hidden="1" customHeight="1" outlineLevel="2">
      <c r="A180" s="558"/>
      <c r="B180" s="394" t="s">
        <v>205</v>
      </c>
      <c r="C180" s="710"/>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6"/>
        <v>0</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COMMITTEE.NOTICE.05.29.13</v>
      </c>
      <c r="C181" s="239"/>
      <c r="D181" s="169" t="s">
        <v>158</v>
      </c>
      <c r="E181" s="368">
        <f t="shared" ref="E181" si="849">NETWORKDAYS(G181,H181,S.DDL_DEQClosed)</f>
        <v>1</v>
      </c>
      <c r="F181" s="492">
        <f t="shared" ref="F181" ca="1" si="850">NETWORKDAYS(TODAY(),H181)</f>
        <v>-39</v>
      </c>
      <c r="G181" s="383">
        <f t="shared" ref="G181" si="851">AAG181</f>
        <v>41369</v>
      </c>
      <c r="H181" s="369">
        <f t="shared" ref="H181" si="852">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3">IF(S.InvolveCommittee=TRUE,1,0)</f>
        <v>0</v>
      </c>
      <c r="AAF181" s="112" t="s">
        <v>0</v>
      </c>
      <c r="AAG181" s="78">
        <f>H179</f>
        <v>41369</v>
      </c>
      <c r="AAH181" s="78">
        <f t="shared" ref="AAH181" si="854">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3"/>
        <v>0</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-39</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3"/>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375</v>
      </c>
      <c r="E184" s="368">
        <f t="shared" ref="E184:E186" si="855">NETWORKDAYS(G184,H184,S.DDL_DEQClosed)</f>
        <v>1</v>
      </c>
      <c r="F184" s="492">
        <f t="shared" ref="F184:F186" ca="1" si="856">NETWORKDAYS(TODAY(),H184)</f>
        <v>-39</v>
      </c>
      <c r="G184" s="383">
        <f t="shared" ref="G184:G186" si="857">AAG184</f>
        <v>41369</v>
      </c>
      <c r="H184" s="369">
        <f t="shared" ref="H184:H186" si="858">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3"/>
        <v>0</v>
      </c>
      <c r="AAF184" s="112"/>
      <c r="AAG184" s="78">
        <f>H183</f>
        <v>41369</v>
      </c>
      <c r="AAH184" s="78">
        <f t="shared" ref="AAH184:AAH186" si="859">G184</f>
        <v>41369</v>
      </c>
      <c r="AAI184" s="77"/>
      <c r="AAJ184" s="77"/>
      <c r="AAK184" s="77"/>
      <c r="AAL184" s="56"/>
      <c r="AAM184" s="112"/>
      <c r="AAU184" s="44"/>
    </row>
    <row r="185" spans="1:723" s="23" customFormat="1" ht="15" hidden="1" customHeight="1" outlineLevel="2">
      <c r="A185" s="558"/>
      <c r="B185" s="404" t="str">
        <f ca="1">"Draft MINUTES."&amp;TEXT($G$167,"mm.dd.yy")&amp;""</f>
        <v>Draft MINUTES.05.29.13</v>
      </c>
      <c r="C185" s="231" t="s">
        <v>72</v>
      </c>
      <c r="D185" s="248" t="s">
        <v>158</v>
      </c>
      <c r="E185" s="368">
        <f t="shared" si="855"/>
        <v>1</v>
      </c>
      <c r="F185" s="492">
        <f t="shared" ca="1" si="856"/>
        <v>-39</v>
      </c>
      <c r="G185" s="383">
        <f t="shared" si="857"/>
        <v>41369</v>
      </c>
      <c r="H185" s="369">
        <f t="shared" si="858"/>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3"/>
        <v>0</v>
      </c>
      <c r="AAF185" s="112"/>
      <c r="AAG185" s="78">
        <f t="shared" ref="AAG185:AAG186" si="860">H184</f>
        <v>41369</v>
      </c>
      <c r="AAH185" s="78">
        <f t="shared" si="859"/>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375</v>
      </c>
      <c r="E186" s="368">
        <f t="shared" si="855"/>
        <v>1</v>
      </c>
      <c r="F186" s="492">
        <f t="shared" ca="1" si="856"/>
        <v>-39</v>
      </c>
      <c r="G186" s="383">
        <f t="shared" si="857"/>
        <v>41369</v>
      </c>
      <c r="H186" s="369">
        <f t="shared" si="858"/>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3"/>
        <v>0</v>
      </c>
      <c r="AAF186" s="112"/>
      <c r="AAG186" s="78">
        <f t="shared" si="860"/>
        <v>41369</v>
      </c>
      <c r="AAH186" s="78">
        <f t="shared" si="859"/>
        <v>41369</v>
      </c>
      <c r="AAI186" s="77"/>
      <c r="AAJ186" s="77"/>
      <c r="AAK186" s="77"/>
      <c r="AAL186" s="56"/>
      <c r="AAM186" s="112"/>
      <c r="AAU186" s="44"/>
    </row>
    <row r="187" spans="1:723" s="23" customFormat="1" ht="18" hidden="1" customHeight="1" outlineLevel="1" collapsed="1">
      <c r="A187" s="558"/>
      <c r="B187" s="244" t="s">
        <v>154</v>
      </c>
      <c r="C187" s="168"/>
      <c r="D187" s="781"/>
      <c r="E187" s="781"/>
      <c r="F187" s="781"/>
      <c r="G187" s="406">
        <f ca="1">TODAY()</f>
        <v>41423</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3"/>
        <v>0</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375</v>
      </c>
      <c r="E188" s="368">
        <f t="shared" ref="E188" si="861">NETWORKDAYS(G188,H188,S.DDL_DEQClosed)</f>
        <v>1</v>
      </c>
      <c r="F188" s="492">
        <f t="shared" ref="F188" ca="1" si="862">NETWORKDAYS(TODAY(),H188)</f>
        <v>-39</v>
      </c>
      <c r="G188" s="383">
        <f t="shared" ref="G188" si="863">AAG188</f>
        <v>41369</v>
      </c>
      <c r="H188" s="369">
        <f t="shared" ref="H188" si="864">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3"/>
        <v>0</v>
      </c>
      <c r="AAF188" s="112"/>
      <c r="AAG188" s="78">
        <f>H185</f>
        <v>41369</v>
      </c>
      <c r="AAH188" s="78">
        <f t="shared" ref="AAH188" si="865">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3"/>
        <v>0</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AGENDA.05.29.13</v>
      </c>
      <c r="C190" s="231" t="s">
        <v>72</v>
      </c>
      <c r="D190" s="308" t="s">
        <v>57</v>
      </c>
      <c r="E190" s="368">
        <f t="shared" ref="E190:E194" si="866">NETWORKDAYS(G190,H190,S.DDL_DEQClosed)</f>
        <v>1</v>
      </c>
      <c r="F190" s="492">
        <f t="shared" ref="F190:F194" ca="1" si="867">NETWORKDAYS(TODAY(),H190)</f>
        <v>-39</v>
      </c>
      <c r="G190" s="383">
        <f>AAG190</f>
        <v>41369</v>
      </c>
      <c r="H190" s="369">
        <f t="shared" ref="H190:H194" si="868">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3"/>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6"/>
        <v>1</v>
      </c>
      <c r="F191" s="492">
        <f t="shared" ca="1" si="867"/>
        <v>-39</v>
      </c>
      <c r="G191" s="383">
        <f t="shared" ref="G191:G194" si="869">AAG191</f>
        <v>41369</v>
      </c>
      <c r="H191" s="369">
        <f t="shared" si="868"/>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3"/>
        <v>0</v>
      </c>
      <c r="AAF191" s="112" t="s">
        <v>0</v>
      </c>
      <c r="AAG191" s="78">
        <f>H190</f>
        <v>41369</v>
      </c>
      <c r="AAH191" s="78">
        <f t="shared" ref="AAH191:AAH194" si="870">G191</f>
        <v>41369</v>
      </c>
      <c r="AAI191" s="77"/>
      <c r="AAJ191" s="77"/>
      <c r="AAK191" s="77"/>
      <c r="AAL191" s="56"/>
      <c r="AAM191" s="112"/>
      <c r="AAU191" s="44"/>
    </row>
    <row r="192" spans="1:723" s="23" customFormat="1" ht="15" hidden="1" customHeight="1" outlineLevel="2">
      <c r="A192" s="558"/>
      <c r="B192" s="391" t="s">
        <v>211</v>
      </c>
      <c r="C192" s="239"/>
      <c r="D192" s="308" t="s">
        <v>57</v>
      </c>
      <c r="E192" s="368">
        <f t="shared" si="866"/>
        <v>1</v>
      </c>
      <c r="F192" s="492">
        <f t="shared" ca="1" si="867"/>
        <v>-39</v>
      </c>
      <c r="G192" s="383">
        <f t="shared" si="869"/>
        <v>41369</v>
      </c>
      <c r="H192" s="369">
        <f t="shared" si="868"/>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3"/>
        <v>0</v>
      </c>
      <c r="AAF192" s="112" t="s">
        <v>0</v>
      </c>
      <c r="AAG192" s="78">
        <f>H191</f>
        <v>41369</v>
      </c>
      <c r="AAH192" s="78">
        <f t="shared" si="870"/>
        <v>41369</v>
      </c>
      <c r="AAI192" s="77"/>
      <c r="AAJ192" s="77"/>
      <c r="AAK192" s="77"/>
      <c r="AAL192" s="56"/>
      <c r="AAM192" s="112"/>
      <c r="AAU192" s="44"/>
    </row>
    <row r="193" spans="1:732" s="23" customFormat="1" ht="15" hidden="1" customHeight="1" outlineLevel="2">
      <c r="A193" s="558"/>
      <c r="B193" s="391" t="s">
        <v>211</v>
      </c>
      <c r="C193" s="239"/>
      <c r="D193" s="308" t="s">
        <v>57</v>
      </c>
      <c r="E193" s="368">
        <f t="shared" si="866"/>
        <v>1</v>
      </c>
      <c r="F193" s="492">
        <f t="shared" ca="1" si="867"/>
        <v>-39</v>
      </c>
      <c r="G193" s="383">
        <f t="shared" si="869"/>
        <v>41369</v>
      </c>
      <c r="H193" s="369">
        <f t="shared" si="868"/>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3"/>
        <v>0</v>
      </c>
      <c r="AAF193" s="112" t="s">
        <v>0</v>
      </c>
      <c r="AAG193" s="78">
        <f>H192</f>
        <v>41369</v>
      </c>
      <c r="AAH193" s="78">
        <f t="shared" si="870"/>
        <v>41369</v>
      </c>
      <c r="AAI193" s="77"/>
      <c r="AAJ193" s="77"/>
      <c r="AAK193" s="77"/>
      <c r="AAL193" s="56"/>
      <c r="AAM193" s="112"/>
      <c r="AAU193" s="44"/>
    </row>
    <row r="194" spans="1:732" s="23" customFormat="1" ht="15" hidden="1" customHeight="1" outlineLevel="2">
      <c r="A194" s="558"/>
      <c r="B194" s="391" t="s">
        <v>211</v>
      </c>
      <c r="C194" s="239"/>
      <c r="D194" s="308" t="s">
        <v>57</v>
      </c>
      <c r="E194" s="368">
        <f t="shared" si="866"/>
        <v>1</v>
      </c>
      <c r="F194" s="492">
        <f t="shared" ca="1" si="867"/>
        <v>-39</v>
      </c>
      <c r="G194" s="383">
        <f t="shared" si="869"/>
        <v>41369</v>
      </c>
      <c r="H194" s="369">
        <f t="shared" si="868"/>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3"/>
        <v>0</v>
      </c>
      <c r="AAF194" s="112" t="s">
        <v>0</v>
      </c>
      <c r="AAG194" s="78">
        <f t="shared" ref="AAG194" si="871">H193</f>
        <v>41369</v>
      </c>
      <c r="AAH194" s="78">
        <f t="shared" si="870"/>
        <v>41369</v>
      </c>
      <c r="AAI194" s="77"/>
      <c r="AAJ194" s="77"/>
      <c r="AAK194" s="77"/>
      <c r="AAL194" s="56"/>
      <c r="AAM194" s="112"/>
      <c r="AAU194" s="44"/>
    </row>
    <row r="195" spans="1:732" s="23" customFormat="1" ht="15" hidden="1" customHeight="1" outlineLevel="2">
      <c r="A195" s="558"/>
      <c r="B195" s="392" t="s">
        <v>204</v>
      </c>
      <c r="C195" s="709"/>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3"/>
        <v>0</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PRESENTATION.05.29.13</v>
      </c>
      <c r="C196" s="231" t="s">
        <v>72</v>
      </c>
      <c r="D196" s="308" t="s">
        <v>57</v>
      </c>
      <c r="E196" s="368">
        <f t="shared" ref="E196:E199" si="872">NETWORKDAYS(G196,H196,S.DDL_DEQClosed)</f>
        <v>1</v>
      </c>
      <c r="F196" s="492">
        <f t="shared" ref="F196:F199" ca="1" si="873">NETWORKDAYS(TODAY(),H196)</f>
        <v>-39</v>
      </c>
      <c r="G196" s="383">
        <f t="shared" ref="G196:G199" si="874">AAG196</f>
        <v>41369</v>
      </c>
      <c r="H196" s="369">
        <f t="shared" ref="H196:H199" si="875">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3"/>
        <v>0</v>
      </c>
      <c r="AAF196" s="112" t="s">
        <v>0</v>
      </c>
      <c r="AAG196" s="78">
        <f>H194</f>
        <v>41369</v>
      </c>
      <c r="AAH196" s="78">
        <f t="shared" ref="AAH196:AAH199" si="876">G196</f>
        <v>41369</v>
      </c>
      <c r="AAI196" s="77"/>
      <c r="AAJ196" s="77"/>
      <c r="AAK196" s="77"/>
      <c r="AAL196" s="56"/>
      <c r="AAM196" s="112"/>
      <c r="AAU196" s="44"/>
    </row>
    <row r="197" spans="1:732" s="23" customFormat="1" ht="15" hidden="1" customHeight="1" outlineLevel="2">
      <c r="A197" s="558"/>
      <c r="B197" s="393" t="s">
        <v>215</v>
      </c>
      <c r="C197" s="239"/>
      <c r="D197" s="308" t="s">
        <v>57</v>
      </c>
      <c r="E197" s="368">
        <f t="shared" si="872"/>
        <v>1</v>
      </c>
      <c r="F197" s="492">
        <f t="shared" ca="1" si="873"/>
        <v>-39</v>
      </c>
      <c r="G197" s="383">
        <f t="shared" si="874"/>
        <v>41369</v>
      </c>
      <c r="H197" s="369">
        <f t="shared" si="875"/>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3"/>
        <v>0</v>
      </c>
      <c r="AAF197" s="112" t="s">
        <v>0</v>
      </c>
      <c r="AAG197" s="78">
        <f t="shared" ref="AAG197" si="877">H196</f>
        <v>41369</v>
      </c>
      <c r="AAH197" s="78">
        <f t="shared" si="876"/>
        <v>41369</v>
      </c>
      <c r="AAI197" s="77"/>
      <c r="AAJ197" s="77"/>
      <c r="AAK197" s="77"/>
      <c r="AAL197" s="56"/>
      <c r="AAM197" s="112"/>
      <c r="AAU197" s="44"/>
    </row>
    <row r="198" spans="1:732" s="23" customFormat="1" ht="15" hidden="1" customHeight="1" outlineLevel="2">
      <c r="A198" s="558"/>
      <c r="B198" s="393" t="s">
        <v>209</v>
      </c>
      <c r="C198" s="239"/>
      <c r="D198" s="308" t="s">
        <v>57</v>
      </c>
      <c r="E198" s="368">
        <f t="shared" si="872"/>
        <v>1</v>
      </c>
      <c r="F198" s="492">
        <f t="shared" ca="1" si="873"/>
        <v>-39</v>
      </c>
      <c r="G198" s="383">
        <f t="shared" si="874"/>
        <v>41369</v>
      </c>
      <c r="H198" s="369">
        <f t="shared" si="875"/>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3"/>
        <v>0</v>
      </c>
      <c r="AAF198" s="112" t="s">
        <v>0</v>
      </c>
      <c r="AAG198" s="78">
        <f>H197</f>
        <v>41369</v>
      </c>
      <c r="AAH198" s="78">
        <f t="shared" si="876"/>
        <v>41369</v>
      </c>
      <c r="AAI198" s="77"/>
      <c r="AAJ198" s="77"/>
      <c r="AAK198" s="77"/>
      <c r="AAL198" s="56"/>
      <c r="AAM198" s="112"/>
      <c r="AAU198" s="44"/>
    </row>
    <row r="199" spans="1:732" s="23" customFormat="1" ht="15" hidden="1" customHeight="1" outlineLevel="2">
      <c r="A199" s="558"/>
      <c r="B199" s="393" t="s">
        <v>210</v>
      </c>
      <c r="C199" s="239"/>
      <c r="D199" s="308" t="s">
        <v>57</v>
      </c>
      <c r="E199" s="368">
        <f t="shared" si="872"/>
        <v>1</v>
      </c>
      <c r="F199" s="492">
        <f t="shared" ca="1" si="873"/>
        <v>-39</v>
      </c>
      <c r="G199" s="383">
        <f t="shared" si="874"/>
        <v>41369</v>
      </c>
      <c r="H199" s="369">
        <f t="shared" si="875"/>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3"/>
        <v>0</v>
      </c>
      <c r="AAF199" s="112" t="s">
        <v>0</v>
      </c>
      <c r="AAG199" s="78">
        <f t="shared" ref="AAG199" si="878">H198</f>
        <v>41369</v>
      </c>
      <c r="AAH199" s="78">
        <f t="shared" si="876"/>
        <v>41369</v>
      </c>
      <c r="AAI199" s="77"/>
      <c r="AAJ199" s="77"/>
      <c r="AAK199" s="77"/>
      <c r="AAL199" s="56"/>
      <c r="AAM199" s="112"/>
      <c r="AAU199" s="44"/>
    </row>
    <row r="200" spans="1:732" s="23" customFormat="1" ht="15" hidden="1" customHeight="1" outlineLevel="2">
      <c r="A200" s="558"/>
      <c r="B200" s="394" t="s">
        <v>205</v>
      </c>
      <c r="C200" s="710"/>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3"/>
        <v>0</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COMMITTEE.NOTICE.05.29.13</v>
      </c>
      <c r="C201" s="239"/>
      <c r="D201" s="308" t="s">
        <v>158</v>
      </c>
      <c r="E201" s="368">
        <f t="shared" ref="E201" si="879">NETWORKDAYS(G201,H201,S.DDL_DEQClosed)</f>
        <v>1</v>
      </c>
      <c r="F201" s="492">
        <f t="shared" ref="F201" ca="1" si="880">NETWORKDAYS(TODAY(),H201)</f>
        <v>-39</v>
      </c>
      <c r="G201" s="383">
        <f t="shared" ref="G201" si="881">AAG201</f>
        <v>41369</v>
      </c>
      <c r="H201" s="369">
        <f t="shared" ref="H201" si="882">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3"/>
        <v>0</v>
      </c>
      <c r="AAF201" s="112" t="s">
        <v>0</v>
      </c>
      <c r="AAG201" s="78">
        <f>H199</f>
        <v>41369</v>
      </c>
      <c r="AAH201" s="78">
        <f t="shared" ref="AAH201" si="883">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3"/>
        <v>0</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-39</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3"/>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375</v>
      </c>
      <c r="E204" s="368">
        <f t="shared" ref="E204:E206" si="884">NETWORKDAYS(G204,H204,S.DDL_DEQClosed)</f>
        <v>1</v>
      </c>
      <c r="F204" s="492">
        <f t="shared" ref="F204:F206" ca="1" si="885">NETWORKDAYS(TODAY(),H204)</f>
        <v>-39</v>
      </c>
      <c r="G204" s="383">
        <f t="shared" ref="G204:G206" si="886">AAG204</f>
        <v>41369</v>
      </c>
      <c r="H204" s="369">
        <f t="shared" ref="H204:H206" si="887">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3"/>
        <v>0</v>
      </c>
      <c r="AAF204" s="112"/>
      <c r="AAG204" s="78">
        <f>H203</f>
        <v>41369</v>
      </c>
      <c r="AAH204" s="78">
        <f t="shared" ref="AAH204:AAH206" si="888">G204</f>
        <v>41369</v>
      </c>
      <c r="AAI204" s="77"/>
      <c r="AAJ204" s="77"/>
      <c r="AAK204" s="77"/>
      <c r="AAL204" s="56"/>
      <c r="AAM204" s="112"/>
      <c r="AAU204" s="44"/>
    </row>
    <row r="205" spans="1:732" s="23" customFormat="1" ht="15" hidden="1" customHeight="1" outlineLevel="2">
      <c r="A205" s="558"/>
      <c r="B205" s="404" t="str">
        <f ca="1">"Draft MINUTES."&amp;TEXT($G$187,"mm.dd.yy")&amp;""</f>
        <v>Draft MINUTES.05.29.13</v>
      </c>
      <c r="C205" s="231" t="s">
        <v>72</v>
      </c>
      <c r="D205" s="278" t="s">
        <v>158</v>
      </c>
      <c r="E205" s="368">
        <f t="shared" si="884"/>
        <v>1</v>
      </c>
      <c r="F205" s="492">
        <f t="shared" ca="1" si="885"/>
        <v>-39</v>
      </c>
      <c r="G205" s="383">
        <f t="shared" si="886"/>
        <v>41369</v>
      </c>
      <c r="H205" s="369">
        <f t="shared" si="887"/>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3"/>
        <v>0</v>
      </c>
      <c r="AAF205" s="112"/>
      <c r="AAG205" s="78">
        <f t="shared" ref="AAG205:AAG206" si="889">H204</f>
        <v>41369</v>
      </c>
      <c r="AAH205" s="78">
        <f t="shared" si="888"/>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375</v>
      </c>
      <c r="E206" s="368">
        <f t="shared" si="884"/>
        <v>1</v>
      </c>
      <c r="F206" s="492">
        <f t="shared" ca="1" si="885"/>
        <v>-39</v>
      </c>
      <c r="G206" s="383">
        <f t="shared" si="886"/>
        <v>41369</v>
      </c>
      <c r="H206" s="369">
        <f t="shared" si="887"/>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3"/>
        <v>0</v>
      </c>
      <c r="AAF206" s="112"/>
      <c r="AAG206" s="78">
        <f t="shared" si="889"/>
        <v>41369</v>
      </c>
      <c r="AAH206" s="78">
        <f t="shared" si="888"/>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80" t="str">
        <f>AAL209</f>
        <v>3-Fees Not Involved</v>
      </c>
      <c r="C209" s="780"/>
      <c r="D209" s="780"/>
      <c r="E209" s="780"/>
      <c r="F209" s="780"/>
      <c r="G209" s="780"/>
      <c r="H209" s="780"/>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Not Involved</v>
      </c>
      <c r="AAM209" s="112"/>
      <c r="AAU209" s="44"/>
    </row>
    <row r="210" spans="1:732" s="23" customFormat="1" ht="18" customHeight="1">
      <c r="A210" s="558"/>
      <c r="B210" s="222" t="s">
        <v>15</v>
      </c>
      <c r="C210" s="703"/>
      <c r="D210" s="150" t="s">
        <v>255</v>
      </c>
      <c r="E210" s="151" t="s">
        <v>15</v>
      </c>
      <c r="F210" s="235" t="s">
        <v>2</v>
      </c>
      <c r="G210" s="152" t="s">
        <v>262</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259</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259</v>
      </c>
      <c r="AAF211" s="583" t="s">
        <v>186</v>
      </c>
      <c r="AAG211" s="78">
        <f>G21</f>
        <v>41369</v>
      </c>
      <c r="AAH211" s="78">
        <f>WORKDAY(S.SubmitNoticeToSOS+2,1,S.DDL_DEQClosed)</f>
        <v>41473</v>
      </c>
      <c r="AAI211" s="77"/>
      <c r="AAJ211" s="77"/>
      <c r="AAK211" s="77"/>
      <c r="AAL211" s="79"/>
      <c r="AAM211" s="112"/>
      <c r="AAN211"/>
      <c r="AAT211" s="23"/>
      <c r="AAU211" s="44"/>
    </row>
    <row r="212" spans="1:732" ht="6" customHeight="1">
      <c r="A212" s="558"/>
      <c r="B212" s="206"/>
      <c r="C212" s="688"/>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375</v>
      </c>
      <c r="E213" s="491">
        <f>NETWORKDAYS(G213,H213,S.DDL_DEQClosed)</f>
        <v>1</v>
      </c>
      <c r="F213" s="372">
        <f ca="1">NETWORKDAYS(TODAY(),H213)</f>
        <v>-39</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375</v>
      </c>
      <c r="E214" s="491">
        <f t="shared" ref="E214" si="890">NETWORKDAYS(G214,H214,S.DDL_DEQClosed)</f>
        <v>68</v>
      </c>
      <c r="F214" s="372">
        <f ca="1">NETWORKDAYS(TODAY(),H214)</f>
        <v>34</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hidden="1"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375</v>
      </c>
      <c r="E219" s="491">
        <f t="shared" ref="E219:E225" si="891">NETWORKDAYS(G219,H219,S.DDL_DEQClosed)</f>
        <v>48</v>
      </c>
      <c r="F219" s="372">
        <f ca="1">NETWORKDAYS(TODAY(),H219)</f>
        <v>13</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2">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266</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2"/>
        <v>0</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2"/>
        <v>0</v>
      </c>
      <c r="AAF221" s="583" t="s">
        <v>186</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2"/>
        <v>0</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2"/>
        <v>0</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2"/>
        <v>0</v>
      </c>
      <c r="AAF224" s="583" t="s">
        <v>186</v>
      </c>
      <c r="AAG224" s="76"/>
      <c r="AAH224" s="76"/>
      <c r="AAI224" s="77"/>
      <c r="AAJ224" s="77"/>
      <c r="AAK224" s="77"/>
      <c r="AAL224" s="80"/>
      <c r="AAM224" s="112"/>
      <c r="AAN224"/>
      <c r="AAT224" s="23"/>
      <c r="AAU224" s="44"/>
    </row>
    <row r="225" spans="1:732" ht="15" hidden="1" outlineLevel="1">
      <c r="A225" s="558"/>
      <c r="B225" s="258" t="s">
        <v>267</v>
      </c>
      <c r="C225" s="239"/>
      <c r="D225" s="501" t="s">
        <v>375</v>
      </c>
      <c r="E225" s="491">
        <f t="shared" si="891"/>
        <v>1</v>
      </c>
      <c r="F225" s="372">
        <f t="shared" ref="F225:F229" ca="1" si="893">NETWORKDAYS(TODAY(),H225)</f>
        <v>13</v>
      </c>
      <c r="G225" s="369">
        <f>AAG225</f>
        <v>41439</v>
      </c>
      <c r="H225" s="369">
        <f t="shared" ref="H225:H229" si="894">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2"/>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171</v>
      </c>
      <c r="E226" s="491">
        <f>NETWORKDAYS(G226,H226,S.DDL_DEQClosed)</f>
        <v>1</v>
      </c>
      <c r="F226" s="372">
        <f t="shared" ca="1" si="893"/>
        <v>13</v>
      </c>
      <c r="G226" s="369">
        <f t="shared" ref="G226:G229" si="895">AAG226</f>
        <v>41439</v>
      </c>
      <c r="H226" s="369">
        <f t="shared" si="894"/>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2"/>
        <v>0</v>
      </c>
      <c r="AAF226" s="112"/>
      <c r="AAG226" s="78">
        <f>H225</f>
        <v>41439</v>
      </c>
      <c r="AAH226" s="78">
        <f t="shared" ref="AAH226:AAH229" si="896">G226</f>
        <v>41439</v>
      </c>
      <c r="AAI226" s="77"/>
      <c r="AAJ226" s="77"/>
      <c r="AAK226" s="77"/>
      <c r="AAL226" s="80"/>
      <c r="AAM226" s="112"/>
      <c r="AAN226"/>
      <c r="AAT226" s="23"/>
      <c r="AAU226" s="44"/>
    </row>
    <row r="227" spans="1:732" ht="15" hidden="1" outlineLevel="1">
      <c r="A227" s="558"/>
      <c r="B227" s="261" t="s">
        <v>119</v>
      </c>
      <c r="C227" s="239"/>
      <c r="D227" s="279" t="s">
        <v>171</v>
      </c>
      <c r="E227" s="491">
        <f>NETWORKDAYS(G227,H227,S.DDL_DEQClosed)</f>
        <v>1</v>
      </c>
      <c r="F227" s="372">
        <f t="shared" ca="1" si="893"/>
        <v>13</v>
      </c>
      <c r="G227" s="369">
        <f t="shared" si="895"/>
        <v>41439</v>
      </c>
      <c r="H227" s="369">
        <f t="shared" si="894"/>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2"/>
        <v>0</v>
      </c>
      <c r="AAF227" s="112"/>
      <c r="AAG227" s="78">
        <f t="shared" ref="AAG227:AAG229" si="897">H226</f>
        <v>41439</v>
      </c>
      <c r="AAH227" s="78">
        <f t="shared" si="896"/>
        <v>41439</v>
      </c>
      <c r="AAI227" s="77"/>
      <c r="AAJ227" s="77"/>
      <c r="AAK227" s="77"/>
      <c r="AAL227" s="80"/>
      <c r="AAM227" s="112"/>
      <c r="AAN227"/>
      <c r="AAT227" s="23"/>
      <c r="AAU227" s="44"/>
    </row>
    <row r="228" spans="1:732" ht="15" hidden="1" outlineLevel="1">
      <c r="A228" s="558"/>
      <c r="B228" s="262" t="s">
        <v>120</v>
      </c>
      <c r="C228" s="239"/>
      <c r="D228" s="279" t="s">
        <v>171</v>
      </c>
      <c r="E228" s="491">
        <f>NETWORKDAYS(G228,H228,S.DDL_DEQClosed)</f>
        <v>1</v>
      </c>
      <c r="F228" s="372">
        <f t="shared" ca="1" si="893"/>
        <v>13</v>
      </c>
      <c r="G228" s="369">
        <f t="shared" si="895"/>
        <v>41439</v>
      </c>
      <c r="H228" s="369">
        <f t="shared" si="894"/>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2"/>
        <v>0</v>
      </c>
      <c r="AAF228" s="112"/>
      <c r="AAG228" s="78">
        <f t="shared" si="897"/>
        <v>41439</v>
      </c>
      <c r="AAH228" s="78">
        <f t="shared" si="896"/>
        <v>41439</v>
      </c>
      <c r="AAI228" s="77"/>
      <c r="AAJ228" s="77"/>
      <c r="AAK228" s="77"/>
      <c r="AAL228" s="80"/>
      <c r="AAM228" s="112"/>
      <c r="AAN228"/>
      <c r="AAT228" s="23"/>
      <c r="AAU228" s="44"/>
    </row>
    <row r="229" spans="1:732" ht="15" hidden="1" outlineLevel="1">
      <c r="A229" s="558"/>
      <c r="B229" s="263" t="s">
        <v>121</v>
      </c>
      <c r="C229" s="239"/>
      <c r="D229" s="279" t="s">
        <v>171</v>
      </c>
      <c r="E229" s="491">
        <f>NETWORKDAYS(G229,H229,S.DDL_DEQClosed)</f>
        <v>1</v>
      </c>
      <c r="F229" s="372">
        <f t="shared" ca="1" si="893"/>
        <v>13</v>
      </c>
      <c r="G229" s="369">
        <f t="shared" si="895"/>
        <v>41439</v>
      </c>
      <c r="H229" s="369">
        <f t="shared" si="894"/>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2"/>
        <v>0</v>
      </c>
      <c r="AAF229" s="112"/>
      <c r="AAG229" s="78">
        <f t="shared" si="897"/>
        <v>41439</v>
      </c>
      <c r="AAH229" s="78">
        <f t="shared" si="896"/>
        <v>41439</v>
      </c>
      <c r="AAI229" s="77"/>
      <c r="AAJ229" s="77"/>
      <c r="AAK229" s="77"/>
      <c r="AAL229" s="80"/>
      <c r="AAM229" s="112"/>
      <c r="AAN229"/>
      <c r="AAT229" s="23"/>
      <c r="AAU229" s="44"/>
    </row>
    <row r="230" spans="1:732" ht="82.5" hidden="1" customHeight="1" outlineLevel="1">
      <c r="A230" s="558"/>
      <c r="B230" s="766" t="s">
        <v>358</v>
      </c>
      <c r="C230" s="766"/>
      <c r="D230" s="766"/>
      <c r="E230" s="766"/>
      <c r="F230" s="766"/>
      <c r="G230" s="766"/>
      <c r="H230" s="766"/>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2"/>
        <v>0</v>
      </c>
      <c r="AAF230" s="583" t="s">
        <v>186</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2"/>
        <v>0</v>
      </c>
      <c r="AAF231" s="583" t="s">
        <v>186</v>
      </c>
      <c r="AAG231" s="63"/>
      <c r="AAH231" s="63"/>
      <c r="AAI231" s="77"/>
      <c r="AAJ231" s="77"/>
      <c r="AAK231" s="77"/>
      <c r="AAL231" s="80"/>
      <c r="AAM231" s="112"/>
      <c r="AAN231"/>
      <c r="AAT231" s="23"/>
      <c r="AAU231" s="44"/>
    </row>
    <row r="232" spans="1:732" ht="15.75" hidden="1" outlineLevel="1">
      <c r="A232" s="558"/>
      <c r="B232" s="791" t="s">
        <v>117</v>
      </c>
      <c r="C232" s="791"/>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2"/>
        <v>0</v>
      </c>
      <c r="AAF232" s="583" t="s">
        <v>186</v>
      </c>
      <c r="AAG232" s="76"/>
      <c r="AAH232" s="76"/>
      <c r="AAI232" s="77"/>
      <c r="AAJ232" s="77"/>
      <c r="AAK232" s="77"/>
      <c r="AAL232" s="80"/>
      <c r="AAM232" s="112"/>
      <c r="AAN232"/>
      <c r="AAT232" s="23"/>
      <c r="AAU232" s="44"/>
    </row>
    <row r="233" spans="1:732" ht="15" hidden="1" outlineLevel="1">
      <c r="A233" s="558"/>
      <c r="B233" s="265" t="s">
        <v>143</v>
      </c>
      <c r="C233" s="712"/>
      <c r="D233" s="278" t="s">
        <v>172</v>
      </c>
      <c r="E233" s="491">
        <f>NETWORKDAYS(G233,H233,S.DDL_DEQClosed)</f>
        <v>1</v>
      </c>
      <c r="F233" s="372">
        <f ca="1">NETWORKDAYS(TODAY(),H233)</f>
        <v>13</v>
      </c>
      <c r="G233" s="369">
        <f t="shared" ref="G233:H234" si="898">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2"/>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2"/>
      <c r="D234" s="278" t="s">
        <v>376</v>
      </c>
      <c r="E234" s="491">
        <f>NETWORKDAYS(G234,H234,S.DDL_DEQClosed)</f>
        <v>1</v>
      </c>
      <c r="F234" s="372">
        <f ca="1">NETWORKDAYS(TODAY(),H234)</f>
        <v>13</v>
      </c>
      <c r="G234" s="369">
        <f t="shared" si="898"/>
        <v>41439</v>
      </c>
      <c r="H234" s="369">
        <f t="shared" si="898"/>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2"/>
        <v>0</v>
      </c>
      <c r="AAF234" s="112"/>
      <c r="AAG234" s="78">
        <f>H233</f>
        <v>41439</v>
      </c>
      <c r="AAH234" s="78">
        <f>G234</f>
        <v>41439</v>
      </c>
      <c r="AAI234" s="77"/>
      <c r="AAJ234" s="77"/>
      <c r="AAK234" s="77"/>
      <c r="AAL234" s="80"/>
      <c r="AAM234" s="112"/>
      <c r="AAN234"/>
      <c r="AAT234" s="23"/>
      <c r="AAU234" s="44"/>
    </row>
    <row r="235" spans="1:732" ht="15" hidden="1" outlineLevel="1">
      <c r="A235" s="558"/>
      <c r="B235" s="792" t="s">
        <v>109</v>
      </c>
      <c r="C235" s="792"/>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2"/>
        <v>0</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90" t="s">
        <v>293</v>
      </c>
      <c r="C236" s="790"/>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2"/>
        <v>0</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202</v>
      </c>
      <c r="E237" s="491">
        <f t="shared" ref="E237:E238" si="899">NETWORKDAYS(G237,H237,S.DDL_DEQClosed)</f>
        <v>1</v>
      </c>
      <c r="F237" s="372">
        <f ca="1">NETWORKDAYS(TODAY(),G237)</f>
        <v>-39</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2"/>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899"/>
        <v>1</v>
      </c>
      <c r="F238" s="372">
        <f t="shared" ref="F238:F244" ca="1" si="900">NETWORKDAYS(TODAY(),H238)</f>
        <v>-33</v>
      </c>
      <c r="G238" s="369">
        <f>AAG238</f>
        <v>41379</v>
      </c>
      <c r="H238" s="370">
        <f t="shared" ref="G238:H247" si="901">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2"/>
        <v>0</v>
      </c>
      <c r="AAF238" s="112"/>
      <c r="AAG238" s="78">
        <f>WORKDAY(G237+9,1,S.DDL_DEQClosed)</f>
        <v>41379</v>
      </c>
      <c r="AAH238" s="78">
        <f t="shared" ref="AAH238:AAH244" si="902">G238</f>
        <v>41379</v>
      </c>
      <c r="AAI238" s="77"/>
      <c r="AAJ238" s="77"/>
      <c r="AAK238" s="77"/>
      <c r="AAL238" s="80"/>
      <c r="AAM238" s="112"/>
      <c r="AAN238"/>
      <c r="AAT238" s="23"/>
      <c r="AAU238" s="44"/>
    </row>
    <row r="239" spans="1:732" s="23" customFormat="1" ht="15" hidden="1" outlineLevel="1">
      <c r="A239" s="558"/>
      <c r="B239" s="230" t="s">
        <v>180</v>
      </c>
      <c r="C239" s="168"/>
      <c r="D239" s="278" t="s">
        <v>202</v>
      </c>
      <c r="E239" s="491">
        <f>NETWORKDAYS(G239,H239,S.DDL_DEQClosed)</f>
        <v>1</v>
      </c>
      <c r="F239" s="372">
        <f t="shared" ref="F239" ca="1" si="903">NETWORKDAYS(TODAY(),H239)</f>
        <v>-33</v>
      </c>
      <c r="G239" s="497">
        <f>AAG239</f>
        <v>41379</v>
      </c>
      <c r="H239" s="496">
        <f t="shared" ref="H239" si="904">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2"/>
        <v>0</v>
      </c>
      <c r="AAF239" s="112"/>
      <c r="AAG239" s="78">
        <f>H238</f>
        <v>41379</v>
      </c>
      <c r="AAH239" s="78">
        <f t="shared" ref="AAH239" si="905">G239</f>
        <v>41379</v>
      </c>
      <c r="AAI239" s="77"/>
      <c r="AAJ239" s="77"/>
      <c r="AAK239" s="77"/>
      <c r="AAL239" s="80"/>
      <c r="AAM239" s="112"/>
      <c r="AAU239" s="44"/>
      <c r="AAV239"/>
      <c r="AAW239"/>
      <c r="AAX239"/>
      <c r="AAY239"/>
      <c r="AAZ239"/>
      <c r="ABA239"/>
      <c r="ABB239"/>
      <c r="ABC239"/>
      <c r="ABD239"/>
    </row>
    <row r="240" spans="1:732" ht="18" hidden="1" customHeight="1" outlineLevel="1">
      <c r="A240" s="558"/>
      <c r="B240" s="778" t="s">
        <v>296</v>
      </c>
      <c r="C240" s="779"/>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2"/>
        <v>0</v>
      </c>
      <c r="AAF240" s="583" t="s">
        <v>186</v>
      </c>
      <c r="AAG240" s="76"/>
      <c r="AAH240" s="76"/>
      <c r="AAI240" s="77"/>
      <c r="AAJ240" s="77"/>
      <c r="AAK240" s="77"/>
      <c r="AAL240" s="80"/>
      <c r="AAM240" s="112"/>
      <c r="AAN240"/>
      <c r="AAT240" s="23"/>
      <c r="AAU240" s="44"/>
    </row>
    <row r="241" spans="1:732" ht="15" hidden="1" outlineLevel="1">
      <c r="A241" s="558"/>
      <c r="B241" s="259" t="s">
        <v>97</v>
      </c>
      <c r="C241" s="239"/>
      <c r="D241" s="260" t="s">
        <v>173</v>
      </c>
      <c r="E241" s="491">
        <f>NETWORKDAYS(G241,H241,S.DDL_DEQClosed)</f>
        <v>1</v>
      </c>
      <c r="F241" s="372">
        <f t="shared" ca="1" si="900"/>
        <v>-33</v>
      </c>
      <c r="G241" s="369">
        <f t="shared" si="901"/>
        <v>41379</v>
      </c>
      <c r="H241" s="369">
        <f t="shared" si="901"/>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2"/>
        <v>0</v>
      </c>
      <c r="AAF241" s="112"/>
      <c r="AAG241" s="78">
        <f>H239</f>
        <v>41379</v>
      </c>
      <c r="AAH241" s="78">
        <f t="shared" si="902"/>
        <v>41379</v>
      </c>
      <c r="AAI241" s="77"/>
      <c r="AAJ241" s="77"/>
      <c r="AAK241" s="77"/>
      <c r="AAL241" s="80"/>
      <c r="AAM241" s="112"/>
      <c r="AAN241"/>
      <c r="AAT241" s="23"/>
      <c r="AAU241" s="44"/>
    </row>
    <row r="242" spans="1:732" ht="15" hidden="1" outlineLevel="1">
      <c r="A242" s="558"/>
      <c r="B242" s="261" t="s">
        <v>98</v>
      </c>
      <c r="C242" s="239"/>
      <c r="D242" s="260" t="s">
        <v>173</v>
      </c>
      <c r="E242" s="491">
        <f>NETWORKDAYS(G242,H242,S.DDL_DEQClosed)</f>
        <v>1</v>
      </c>
      <c r="F242" s="372">
        <f t="shared" ca="1" si="900"/>
        <v>-33</v>
      </c>
      <c r="G242" s="369">
        <f t="shared" si="901"/>
        <v>41379</v>
      </c>
      <c r="H242" s="369">
        <f t="shared" si="901"/>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2"/>
        <v>0</v>
      </c>
      <c r="AAF242" s="112"/>
      <c r="AAG242" s="78">
        <f t="shared" ref="AAG242:AAG244" si="906">H241</f>
        <v>41379</v>
      </c>
      <c r="AAH242" s="78">
        <f t="shared" si="902"/>
        <v>41379</v>
      </c>
      <c r="AAI242" s="77"/>
      <c r="AAJ242" s="77"/>
      <c r="AAK242" s="77"/>
      <c r="AAL242" s="80"/>
      <c r="AAM242" s="112"/>
      <c r="AAN242"/>
      <c r="AAT242" s="23"/>
      <c r="AAU242" s="44"/>
    </row>
    <row r="243" spans="1:732" ht="15" hidden="1" outlineLevel="1">
      <c r="A243" s="558"/>
      <c r="B243" s="262" t="s">
        <v>99</v>
      </c>
      <c r="C243" s="239"/>
      <c r="D243" s="260" t="s">
        <v>173</v>
      </c>
      <c r="E243" s="491">
        <f>NETWORKDAYS(G243,H243,S.DDL_DEQClosed)</f>
        <v>1</v>
      </c>
      <c r="F243" s="372">
        <f t="shared" ca="1" si="900"/>
        <v>-33</v>
      </c>
      <c r="G243" s="369">
        <f t="shared" si="901"/>
        <v>41379</v>
      </c>
      <c r="H243" s="369">
        <f t="shared" si="901"/>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2"/>
        <v>0</v>
      </c>
      <c r="AAF243" s="112"/>
      <c r="AAG243" s="78">
        <f t="shared" si="906"/>
        <v>41379</v>
      </c>
      <c r="AAH243" s="78">
        <f t="shared" si="902"/>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173</v>
      </c>
      <c r="E244" s="491">
        <f>NETWORKDAYS(G244,H244,S.DDL_DEQClosed)</f>
        <v>1</v>
      </c>
      <c r="F244" s="372">
        <f t="shared" ca="1" si="900"/>
        <v>-33</v>
      </c>
      <c r="G244" s="369">
        <f t="shared" si="901"/>
        <v>41379</v>
      </c>
      <c r="H244" s="369">
        <f t="shared" si="901"/>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2"/>
        <v>0</v>
      </c>
      <c r="AAF244" s="112"/>
      <c r="AAG244" s="78">
        <f t="shared" si="906"/>
        <v>41379</v>
      </c>
      <c r="AAH244" s="78">
        <f t="shared" si="902"/>
        <v>41379</v>
      </c>
      <c r="AAI244" s="77"/>
      <c r="AAJ244" s="77"/>
      <c r="AAK244" s="77"/>
      <c r="AAL244" s="80"/>
      <c r="AAM244" s="112"/>
      <c r="AAN244"/>
      <c r="AAT244" s="23"/>
      <c r="AAU244" s="44"/>
    </row>
    <row r="245" spans="1:732" s="23" customFormat="1" ht="87" hidden="1" customHeight="1" outlineLevel="1">
      <c r="A245" s="558"/>
      <c r="B245" s="766" t="s">
        <v>358</v>
      </c>
      <c r="C245" s="766"/>
      <c r="D245" s="766"/>
      <c r="E245" s="766"/>
      <c r="F245" s="766"/>
      <c r="G245" s="766"/>
      <c r="H245" s="766"/>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2"/>
        <v>0</v>
      </c>
      <c r="AAF245" s="583" t="s">
        <v>186</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2"/>
        <v>0</v>
      </c>
      <c r="AAF246" s="583" t="s">
        <v>186</v>
      </c>
      <c r="AAG246" s="76"/>
      <c r="AAH246" s="76"/>
      <c r="AAI246" s="77"/>
      <c r="AAJ246" s="77"/>
      <c r="AAK246" s="77"/>
      <c r="AAL246" s="80"/>
      <c r="AAM246" s="112"/>
      <c r="AAN246"/>
      <c r="AAT246" s="23"/>
      <c r="AAU246" s="44"/>
    </row>
    <row r="247" spans="1:732" ht="18" hidden="1" customHeight="1" outlineLevel="1">
      <c r="A247" s="558"/>
      <c r="B247" s="778" t="s">
        <v>324</v>
      </c>
      <c r="C247" s="779"/>
      <c r="D247" s="278" t="s">
        <v>166</v>
      </c>
      <c r="E247" s="491">
        <f>NETWORKDAYS(G247,H247,S.DDL_DEQClosed)</f>
        <v>1</v>
      </c>
      <c r="F247" s="372">
        <f ca="1">NETWORKDAYS(TODAY(),H247)</f>
        <v>-33</v>
      </c>
      <c r="G247" s="370">
        <f>AAG247</f>
        <v>41379</v>
      </c>
      <c r="H247" s="496">
        <f t="shared" si="901"/>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2"/>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80" t="str">
        <f>AAL25</f>
        <v>4-Public Notice WITH hearing</v>
      </c>
      <c r="C249" s="780"/>
      <c r="D249" s="780"/>
      <c r="E249" s="780"/>
      <c r="F249" s="780"/>
      <c r="G249" s="780"/>
      <c r="H249" s="780"/>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3"/>
      <c r="D250" s="150" t="s">
        <v>255</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259</v>
      </c>
      <c r="AAF250" s="583" t="s">
        <v>186</v>
      </c>
      <c r="AAG250" s="112"/>
      <c r="AAH250" s="112"/>
      <c r="AAI250" s="77"/>
      <c r="AAJ250" s="90"/>
      <c r="AAK250" s="90"/>
      <c r="AAL250" s="76"/>
      <c r="AAM250" s="112"/>
      <c r="AAU250" s="44"/>
    </row>
    <row r="251" spans="1:732" ht="18" customHeight="1">
      <c r="A251" s="558"/>
      <c r="B251" s="273"/>
      <c r="C251" s="704"/>
      <c r="D251" s="236"/>
      <c r="E251" s="236"/>
      <c r="F251" s="405">
        <f>NETWORKDAYS(S.BANNER.NoticeStart,S.BANNER.NoticeEnd,S.DDL_DEQClosed)</f>
        <v>93</v>
      </c>
      <c r="G251" s="253">
        <f>AAG251</f>
        <v>41369</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259</v>
      </c>
      <c r="AAF251" s="583" t="s">
        <v>186</v>
      </c>
      <c r="AAG251" s="78">
        <f>S.BANNER.PlanningStart</f>
        <v>41369</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8"/>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3"/>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7">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t="s">
        <v>395</v>
      </c>
      <c r="B254" s="428" t="s">
        <v>294</v>
      </c>
      <c r="C254" s="168"/>
      <c r="D254" s="765" t="s">
        <v>392</v>
      </c>
      <c r="E254" s="765"/>
      <c r="F254" s="765"/>
      <c r="G254" s="733">
        <f>AAG254</f>
        <v>41501</v>
      </c>
      <c r="H254" s="527" t="s">
        <v>394</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7"/>
        <v>1</v>
      </c>
      <c r="AAF254" s="583" t="s">
        <v>186</v>
      </c>
      <c r="AAG254" s="78">
        <f>S.FirstHearingDate</f>
        <v>41501</v>
      </c>
      <c r="AAH254" s="39" t="s">
        <v>0</v>
      </c>
      <c r="AAI254" s="39"/>
      <c r="AAJ254" s="56"/>
      <c r="AAK254" s="56"/>
      <c r="AAL254" s="56"/>
      <c r="AAM254" s="112"/>
      <c r="AAU254" s="44"/>
    </row>
    <row r="255" spans="1:732" s="23" customFormat="1" ht="15" hidden="1" outlineLevel="1">
      <c r="A255" s="558"/>
      <c r="B255" s="488" t="s">
        <v>216</v>
      </c>
      <c r="C255" s="168"/>
      <c r="D255" s="765" t="s">
        <v>295</v>
      </c>
      <c r="E255" s="765"/>
      <c r="F255" s="765"/>
      <c r="G255" s="528">
        <f>AAG255</f>
        <v>41501</v>
      </c>
      <c r="H255" s="528" t="str">
        <f>AAH255</f>
        <v>6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7"/>
        <v>1</v>
      </c>
      <c r="AAF255" s="583" t="s">
        <v>186</v>
      </c>
      <c r="AAG255" s="78">
        <f>G254</f>
        <v>41501</v>
      </c>
      <c r="AAH255" s="530" t="str">
        <f>H254</f>
        <v>6  p.m.</v>
      </c>
      <c r="AAI255" s="77"/>
      <c r="AAJ255" s="77"/>
      <c r="AAK255" s="77"/>
      <c r="AAL255" s="79"/>
      <c r="AAM255" s="112"/>
      <c r="AAU255" s="44"/>
    </row>
    <row r="256" spans="1:732" s="23" customFormat="1" ht="15" hidden="1" outlineLevel="1">
      <c r="A256" s="558"/>
      <c r="B256" s="488" t="s">
        <v>217</v>
      </c>
      <c r="C256" s="168"/>
      <c r="D256" s="765" t="s">
        <v>295</v>
      </c>
      <c r="E256" s="765"/>
      <c r="F256" s="765"/>
      <c r="G256" s="528">
        <f t="shared" ref="G256:G261" si="908">AAG256</f>
        <v>41501</v>
      </c>
      <c r="H256" s="528" t="str">
        <f t="shared" ref="H256:H260" si="909">AAH256</f>
        <v>6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7"/>
        <v>1</v>
      </c>
      <c r="AAF256" s="583" t="s">
        <v>186</v>
      </c>
      <c r="AAG256" s="78">
        <f>G254</f>
        <v>41501</v>
      </c>
      <c r="AAH256" s="530" t="str">
        <f>H254</f>
        <v>6  p.m.</v>
      </c>
      <c r="AAI256" s="77"/>
      <c r="AAJ256" s="57"/>
      <c r="AAK256" s="57"/>
      <c r="AAL256" s="80"/>
      <c r="AAM256" s="112"/>
      <c r="AAU256" s="44"/>
    </row>
    <row r="257" spans="1:732" s="23" customFormat="1" ht="15" hidden="1" outlineLevel="1">
      <c r="A257" s="558"/>
      <c r="B257" s="488" t="s">
        <v>218</v>
      </c>
      <c r="C257" s="168"/>
      <c r="D257" s="765" t="s">
        <v>295</v>
      </c>
      <c r="E257" s="765"/>
      <c r="F257" s="765"/>
      <c r="G257" s="528">
        <f t="shared" si="908"/>
        <v>41501</v>
      </c>
      <c r="H257" s="528" t="str">
        <f t="shared" si="909"/>
        <v>6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7"/>
        <v>1</v>
      </c>
      <c r="AAF257" s="583" t="s">
        <v>186</v>
      </c>
      <c r="AAG257" s="78">
        <f>G254</f>
        <v>41501</v>
      </c>
      <c r="AAH257" s="530" t="str">
        <f>H254</f>
        <v>6  p.m.</v>
      </c>
      <c r="AAI257" s="77"/>
      <c r="AAJ257" s="57"/>
      <c r="AAK257" s="57"/>
      <c r="AAL257" s="80"/>
      <c r="AAM257" s="112"/>
      <c r="AAU257" s="44"/>
    </row>
    <row r="258" spans="1:732" s="23" customFormat="1" ht="15" hidden="1" outlineLevel="1">
      <c r="A258" s="558"/>
      <c r="B258" s="488" t="s">
        <v>219</v>
      </c>
      <c r="C258" s="168"/>
      <c r="D258" s="765" t="s">
        <v>295</v>
      </c>
      <c r="E258" s="765"/>
      <c r="F258" s="765"/>
      <c r="G258" s="528">
        <f t="shared" si="908"/>
        <v>41501</v>
      </c>
      <c r="H258" s="528" t="str">
        <f t="shared" si="909"/>
        <v>6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7"/>
        <v>1</v>
      </c>
      <c r="AAF258" s="583" t="s">
        <v>186</v>
      </c>
      <c r="AAG258" s="78">
        <f>G254</f>
        <v>41501</v>
      </c>
      <c r="AAH258" s="530" t="str">
        <f>H254</f>
        <v>6  p.m.</v>
      </c>
      <c r="AAI258" s="77"/>
      <c r="AAJ258" s="57"/>
      <c r="AAK258" s="57"/>
      <c r="AAL258" s="80"/>
      <c r="AAM258" s="112"/>
      <c r="AAU258" s="44"/>
    </row>
    <row r="259" spans="1:732" s="23" customFormat="1" ht="15" hidden="1" outlineLevel="1">
      <c r="A259" s="558"/>
      <c r="B259" s="488" t="s">
        <v>220</v>
      </c>
      <c r="C259" s="168"/>
      <c r="D259" s="765" t="s">
        <v>295</v>
      </c>
      <c r="E259" s="765"/>
      <c r="F259" s="765"/>
      <c r="G259" s="528">
        <f t="shared" si="908"/>
        <v>41501</v>
      </c>
      <c r="H259" s="528" t="str">
        <f t="shared" si="909"/>
        <v>6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7"/>
        <v>1</v>
      </c>
      <c r="AAF259" s="583" t="s">
        <v>186</v>
      </c>
      <c r="AAG259" s="78">
        <f>G254</f>
        <v>41501</v>
      </c>
      <c r="AAH259" s="530" t="str">
        <f>H254</f>
        <v>6  p.m.</v>
      </c>
      <c r="AAI259" s="77"/>
      <c r="AAJ259" s="57"/>
      <c r="AAK259" s="57"/>
      <c r="AAL259" s="80"/>
      <c r="AAM259" s="112"/>
      <c r="AAU259" s="44"/>
    </row>
    <row r="260" spans="1:732" s="23" customFormat="1" ht="15" hidden="1" outlineLevel="1">
      <c r="A260" s="558"/>
      <c r="B260" s="488" t="s">
        <v>221</v>
      </c>
      <c r="C260" s="168"/>
      <c r="D260" s="765" t="s">
        <v>295</v>
      </c>
      <c r="E260" s="765"/>
      <c r="F260" s="765"/>
      <c r="G260" s="528">
        <f t="shared" si="908"/>
        <v>41501</v>
      </c>
      <c r="H260" s="528" t="str">
        <f t="shared" si="909"/>
        <v>6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7"/>
        <v>1</v>
      </c>
      <c r="AAF260" s="583" t="s">
        <v>186</v>
      </c>
      <c r="AAG260" s="78">
        <f>G254</f>
        <v>41501</v>
      </c>
      <c r="AAH260" s="530" t="str">
        <f>H254</f>
        <v>6  p.m.</v>
      </c>
      <c r="AAI260" s="77"/>
      <c r="AAJ260" s="57"/>
      <c r="AAK260" s="57"/>
      <c r="AAL260" s="80"/>
      <c r="AAM260" s="112"/>
      <c r="AAU260" s="44"/>
    </row>
    <row r="261" spans="1:732" s="23" customFormat="1" ht="15" collapsed="1">
      <c r="A261" s="558"/>
      <c r="B261" s="489" t="s">
        <v>222</v>
      </c>
      <c r="C261" s="168"/>
      <c r="D261" s="765" t="s">
        <v>295</v>
      </c>
      <c r="E261" s="765"/>
      <c r="F261" s="765"/>
      <c r="G261" s="528">
        <f t="shared" si="908"/>
        <v>41501</v>
      </c>
      <c r="H261" s="529" t="str">
        <f>H254</f>
        <v>6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7"/>
        <v>1</v>
      </c>
      <c r="AAF261" s="583" t="s">
        <v>186</v>
      </c>
      <c r="AAG261" s="78">
        <f>G254</f>
        <v>41501</v>
      </c>
      <c r="AAH261" s="530" t="str">
        <f>H254</f>
        <v>6  p.m.</v>
      </c>
      <c r="AAI261" s="77"/>
      <c r="AAJ261" s="57"/>
      <c r="AAK261" s="57"/>
      <c r="AAL261" s="80"/>
      <c r="AAM261" s="112"/>
      <c r="AAU261" s="44"/>
      <c r="AAV261"/>
      <c r="AAW261"/>
      <c r="AAX261"/>
      <c r="AAY261"/>
      <c r="AAZ261"/>
      <c r="ABA261"/>
      <c r="ABB261"/>
      <c r="ABC261"/>
      <c r="ABD261"/>
    </row>
    <row r="262" spans="1:732" s="23" customFormat="1" ht="15" outlineLevel="1">
      <c r="A262" s="558" t="s">
        <v>395</v>
      </c>
      <c r="B262" s="410" t="s">
        <v>181</v>
      </c>
      <c r="C262" s="168"/>
      <c r="D262" s="277" t="s">
        <v>166</v>
      </c>
      <c r="E262" s="368">
        <f>NETWORKDAYS(G262,H262,S.DDL_DEQClosed)</f>
        <v>12</v>
      </c>
      <c r="F262" s="492">
        <f t="shared" ref="F262" ca="1" si="910">NETWORKDAYS(TODAY(),H262)</f>
        <v>4</v>
      </c>
      <c r="G262" s="526">
        <v>41409</v>
      </c>
      <c r="H262" s="526">
        <v>41428</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7"/>
        <v>1</v>
      </c>
      <c r="AAF262" s="112"/>
      <c r="AAG262" s="78">
        <f t="shared" ref="AAG262" si="911">S.BANNER.NoticeStart</f>
        <v>41369</v>
      </c>
      <c r="AAH262" s="78">
        <f>G262</f>
        <v>41409</v>
      </c>
      <c r="AAI262" s="63"/>
      <c r="AAJ262" s="57"/>
      <c r="AAK262" s="57"/>
      <c r="AAL262" s="57"/>
      <c r="AAM262" s="112"/>
      <c r="AAU262" s="44"/>
      <c r="AAV262"/>
      <c r="AAW262"/>
      <c r="AAX262"/>
      <c r="AAY262"/>
      <c r="AAZ262"/>
      <c r="ABA262"/>
      <c r="ABB262"/>
      <c r="ABC262"/>
      <c r="ABD262"/>
    </row>
    <row r="263" spans="1:732" ht="15" outlineLevel="2">
      <c r="A263" s="558"/>
      <c r="B263" s="429" t="s">
        <v>178</v>
      </c>
      <c r="C263" s="714"/>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2">IF(S.InvolveNotice=TRUE,1,0)</f>
        <v>1</v>
      </c>
      <c r="AAF263" s="583" t="s">
        <v>186</v>
      </c>
      <c r="AAG263" s="76" t="s">
        <v>0</v>
      </c>
      <c r="AAH263" s="76"/>
      <c r="AAI263" s="76"/>
      <c r="AAJ263" s="87"/>
      <c r="AAK263" s="87"/>
      <c r="AAL263" s="57"/>
      <c r="AAM263" s="112"/>
      <c r="AAN263"/>
      <c r="AAT263" s="23"/>
      <c r="AAU263" s="44"/>
    </row>
    <row r="264" spans="1:732" ht="15" outlineLevel="2">
      <c r="A264" s="558" t="s">
        <v>395</v>
      </c>
      <c r="B264" s="430" t="s">
        <v>354</v>
      </c>
      <c r="C264" s="490"/>
      <c r="D264" s="278" t="s">
        <v>377</v>
      </c>
      <c r="E264" s="368">
        <f t="shared" ref="E264:E269" si="913">NETWORKDAYS(G264,H264,S.DDL_DEQClosed)</f>
        <v>4</v>
      </c>
      <c r="F264" s="492">
        <f t="shared" ref="F264:F269" ca="1" si="914">NETWORKDAYS(TODAY(),H264)</f>
        <v>6</v>
      </c>
      <c r="G264" s="526">
        <v>41425</v>
      </c>
      <c r="H264" s="369">
        <v>41430</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2"/>
        <v>1</v>
      </c>
      <c r="AAF264" s="112"/>
      <c r="AAG264" s="78">
        <f>H262</f>
        <v>41428</v>
      </c>
      <c r="AAH264" s="78">
        <f>G264</f>
        <v>41425</v>
      </c>
      <c r="AAI264" s="63"/>
      <c r="AAJ264" s="57"/>
      <c r="AAK264" s="57"/>
      <c r="AAL264" s="57" t="s">
        <v>0</v>
      </c>
      <c r="AAM264" s="112"/>
      <c r="AAN264"/>
      <c r="AAT264" s="23"/>
      <c r="AAU264" s="44"/>
    </row>
    <row r="265" spans="1:732" ht="15" outlineLevel="2">
      <c r="A265" s="558" t="s">
        <v>395</v>
      </c>
      <c r="B265" s="430" t="s">
        <v>103</v>
      </c>
      <c r="C265" s="490"/>
      <c r="D265" s="278" t="s">
        <v>383</v>
      </c>
      <c r="E265" s="368">
        <f t="shared" si="913"/>
        <v>4</v>
      </c>
      <c r="F265" s="492">
        <f t="shared" ca="1" si="914"/>
        <v>9</v>
      </c>
      <c r="G265" s="526">
        <f t="shared" ref="G265:G276" si="915">AAG265</f>
        <v>41430</v>
      </c>
      <c r="H265" s="369">
        <v>41435</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2"/>
        <v>1</v>
      </c>
      <c r="AAF265" s="112"/>
      <c r="AAG265" s="78">
        <f>H264</f>
        <v>41430</v>
      </c>
      <c r="AAH265" s="78">
        <f t="shared" ref="AAH265:AAH269" si="916">G265</f>
        <v>41430</v>
      </c>
      <c r="AAI265" s="63"/>
      <c r="AAJ265" s="57"/>
      <c r="AAK265" s="57"/>
      <c r="AAL265" s="57"/>
      <c r="AAM265" s="112"/>
      <c r="AAN265"/>
      <c r="AAT265" s="23"/>
      <c r="AAU265" s="44"/>
    </row>
    <row r="266" spans="1:732" ht="15" outlineLevel="2">
      <c r="A266" s="558" t="s">
        <v>395</v>
      </c>
      <c r="B266" s="431" t="s">
        <v>104</v>
      </c>
      <c r="C266" s="490"/>
      <c r="D266" s="279" t="s">
        <v>16</v>
      </c>
      <c r="E266" s="368">
        <f t="shared" si="913"/>
        <v>5</v>
      </c>
      <c r="F266" s="492">
        <f t="shared" ca="1" si="914"/>
        <v>13</v>
      </c>
      <c r="G266" s="526">
        <f t="shared" si="915"/>
        <v>41435</v>
      </c>
      <c r="H266" s="369">
        <v>41439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2"/>
        <v>1</v>
      </c>
      <c r="AAF266" s="112"/>
      <c r="AAG266" s="78">
        <f t="shared" ref="AAG266:AAG269" si="917">H265</f>
        <v>41435</v>
      </c>
      <c r="AAH266" s="78">
        <f t="shared" si="916"/>
        <v>41435</v>
      </c>
      <c r="AAI266" s="63"/>
      <c r="AAJ266" s="57"/>
      <c r="AAK266" s="57"/>
      <c r="AAL266" s="57"/>
      <c r="AAM266" s="112"/>
      <c r="AAN266"/>
      <c r="AAT266" s="23"/>
      <c r="AAU266" s="44"/>
    </row>
    <row r="267" spans="1:732" ht="15" outlineLevel="2">
      <c r="A267" s="558"/>
      <c r="B267" s="432" t="s">
        <v>105</v>
      </c>
      <c r="C267" s="490"/>
      <c r="D267" s="279" t="s">
        <v>16</v>
      </c>
      <c r="E267" s="368">
        <f t="shared" si="913"/>
        <v>1</v>
      </c>
      <c r="F267" s="492">
        <f t="shared" ca="1" si="914"/>
        <v>13</v>
      </c>
      <c r="G267" s="526">
        <f t="shared" si="915"/>
        <v>41439</v>
      </c>
      <c r="H267" s="369">
        <f t="shared" ref="H267:H268" si="918">AAH267</f>
        <v>41439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2"/>
        <v>1</v>
      </c>
      <c r="AAF267" s="112"/>
      <c r="AAG267" s="78">
        <f t="shared" si="917"/>
        <v>41439</v>
      </c>
      <c r="AAH267" s="78">
        <f t="shared" si="916"/>
        <v>41439</v>
      </c>
      <c r="AAI267" s="63"/>
      <c r="AAJ267" s="57"/>
      <c r="AAK267" s="57"/>
      <c r="AAL267" s="57"/>
      <c r="AAM267" s="112"/>
      <c r="AAN267"/>
      <c r="AAT267" s="23"/>
      <c r="AAU267" s="44"/>
    </row>
    <row r="268" spans="1:732" ht="15" outlineLevel="2">
      <c r="A268" s="558"/>
      <c r="B268" s="433" t="s">
        <v>106</v>
      </c>
      <c r="C268" s="490"/>
      <c r="D268" s="279" t="s">
        <v>16</v>
      </c>
      <c r="E268" s="368">
        <f t="shared" si="913"/>
        <v>1</v>
      </c>
      <c r="F268" s="492">
        <f t="shared" ca="1" si="914"/>
        <v>13</v>
      </c>
      <c r="G268" s="526">
        <f t="shared" si="915"/>
        <v>41439</v>
      </c>
      <c r="H268" s="369">
        <f t="shared" si="918"/>
        <v>41439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2"/>
        <v>1</v>
      </c>
      <c r="AAF268" s="112"/>
      <c r="AAG268" s="78">
        <f t="shared" si="917"/>
        <v>41439</v>
      </c>
      <c r="AAH268" s="78">
        <f t="shared" si="916"/>
        <v>41439</v>
      </c>
      <c r="AAI268" s="63"/>
      <c r="AAJ268" s="57"/>
      <c r="AAK268" s="57"/>
      <c r="AAL268" s="57"/>
      <c r="AAM268" s="112"/>
      <c r="AAN268"/>
      <c r="AAT268" s="23"/>
      <c r="AAU268" s="44"/>
    </row>
    <row r="269" spans="1:732" ht="15" outlineLevel="2">
      <c r="A269" s="558" t="s">
        <v>395</v>
      </c>
      <c r="B269" s="434" t="s">
        <v>107</v>
      </c>
      <c r="C269" s="490"/>
      <c r="D269" s="279" t="s">
        <v>16</v>
      </c>
      <c r="E269" s="368">
        <f t="shared" si="913"/>
        <v>5</v>
      </c>
      <c r="F269" s="492">
        <f t="shared" ca="1" si="914"/>
        <v>17</v>
      </c>
      <c r="G269" s="526">
        <f t="shared" si="915"/>
        <v>41439</v>
      </c>
      <c r="H269" s="369">
        <v>41445</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2"/>
        <v>1</v>
      </c>
      <c r="AAF269" s="112"/>
      <c r="AAG269" s="78">
        <f t="shared" si="917"/>
        <v>41439</v>
      </c>
      <c r="AAH269" s="78">
        <f t="shared" si="916"/>
        <v>41439</v>
      </c>
      <c r="AAI269" s="63"/>
      <c r="AAJ269" s="57"/>
      <c r="AAK269" s="57"/>
      <c r="AAL269" s="57"/>
      <c r="AAM269" s="112"/>
      <c r="AAN269"/>
      <c r="AAT269" s="23"/>
      <c r="AAU269" s="44"/>
    </row>
    <row r="270" spans="1:732" ht="15" outlineLevel="2">
      <c r="A270" s="558"/>
      <c r="B270" s="435" t="s">
        <v>177</v>
      </c>
      <c r="C270" s="714"/>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2"/>
        <v>1</v>
      </c>
      <c r="AAF270" s="583" t="s">
        <v>186</v>
      </c>
      <c r="AAG270" s="63"/>
      <c r="AAH270" s="63"/>
      <c r="AAI270" s="63"/>
      <c r="AAJ270" s="57"/>
      <c r="AAK270" s="57"/>
      <c r="AAL270" s="57"/>
      <c r="AAM270" s="112"/>
      <c r="AAN270"/>
      <c r="AAT270" s="23"/>
      <c r="AAU270" s="44"/>
    </row>
    <row r="271" spans="1:732" ht="15" outlineLevel="1">
      <c r="A271" s="558" t="s">
        <v>395</v>
      </c>
      <c r="B271" s="415" t="s">
        <v>286</v>
      </c>
      <c r="C271" s="168"/>
      <c r="D271" s="277" t="s">
        <v>158</v>
      </c>
      <c r="E271" s="368">
        <f>NETWORKDAYS(G271,H271,S.DDL_DEQClosed)</f>
        <v>48</v>
      </c>
      <c r="F271" s="492">
        <f t="shared" ref="F271:F288" ca="1" si="919">NETWORKDAYS(TODAY(),H271)</f>
        <v>13</v>
      </c>
      <c r="G271" s="369">
        <f t="shared" si="915"/>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2"/>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770" t="s">
        <v>357</v>
      </c>
      <c r="C272" s="770"/>
      <c r="D272" s="770"/>
      <c r="E272" s="770"/>
      <c r="F272" s="770"/>
      <c r="G272" s="770"/>
      <c r="H272" s="770"/>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2"/>
        <v>1</v>
      </c>
      <c r="AAF272" s="583" t="s">
        <v>186</v>
      </c>
      <c r="AAG272" s="63"/>
      <c r="AAH272" s="63"/>
      <c r="AAI272" s="63"/>
      <c r="AAJ272" s="57"/>
      <c r="AAK272" s="57"/>
      <c r="AAL272" s="95"/>
      <c r="AAM272" s="112"/>
      <c r="AAN272"/>
      <c r="AAT272" s="23"/>
      <c r="AAU272" s="44"/>
    </row>
    <row r="273" spans="1:732" ht="15" outlineLevel="1">
      <c r="A273" s="558" t="s">
        <v>395</v>
      </c>
      <c r="B273" s="410" t="str">
        <f>AAL273</f>
        <v>a. INVITATION.TO.COMMENT (blank in folder 4)</v>
      </c>
      <c r="C273" s="168"/>
      <c r="D273" s="277" t="s">
        <v>375</v>
      </c>
      <c r="E273" s="368">
        <f t="shared" ref="E273:E276" si="920">NETWORKDAYS(G273,H273,S.DDL_DEQClosed)</f>
        <v>48</v>
      </c>
      <c r="F273" s="492">
        <f t="shared" ca="1" si="919"/>
        <v>13</v>
      </c>
      <c r="G273" s="369">
        <f t="shared" si="915"/>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2"/>
        <v>1</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t="s">
        <v>395</v>
      </c>
      <c r="B274" s="410" t="str">
        <f>AAL274</f>
        <v>b. PROPOSED.RULES</v>
      </c>
      <c r="C274" s="231" t="s">
        <v>72</v>
      </c>
      <c r="D274" s="277" t="s">
        <v>158</v>
      </c>
      <c r="E274" s="368">
        <f t="shared" si="920"/>
        <v>48</v>
      </c>
      <c r="F274" s="492">
        <f t="shared" ca="1" si="919"/>
        <v>13</v>
      </c>
      <c r="G274" s="369">
        <f t="shared" si="915"/>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2"/>
        <v>1</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outlineLevel="1">
      <c r="A275" s="558" t="s">
        <v>395</v>
      </c>
      <c r="B275" s="417" t="s">
        <v>191</v>
      </c>
      <c r="C275" s="168"/>
      <c r="D275" s="278" t="s">
        <v>158</v>
      </c>
      <c r="E275" s="368">
        <f t="shared" si="920"/>
        <v>48</v>
      </c>
      <c r="F275" s="492">
        <f t="shared" ref="F275" ca="1" si="921">NETWORKDAYS(TODAY(),H275)</f>
        <v>13</v>
      </c>
      <c r="G275" s="369">
        <f t="shared" si="915"/>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2"/>
        <v>1</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outlineLevel="1">
      <c r="A276" s="558" t="s">
        <v>395</v>
      </c>
      <c r="B276" s="418" t="s">
        <v>389</v>
      </c>
      <c r="C276" s="168"/>
      <c r="D276" s="277" t="s">
        <v>375</v>
      </c>
      <c r="E276" s="368">
        <f t="shared" si="920"/>
        <v>48</v>
      </c>
      <c r="F276" s="492">
        <f t="shared" ca="1" si="919"/>
        <v>13</v>
      </c>
      <c r="G276" s="369">
        <f t="shared" si="915"/>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2"/>
        <v>1</v>
      </c>
      <c r="AAF276" s="112"/>
      <c r="AAG276" s="78">
        <f>G271</f>
        <v>41369</v>
      </c>
      <c r="AAH276" s="78">
        <f>H271</f>
        <v>41439</v>
      </c>
      <c r="AAI276" s="77"/>
      <c r="AAJ276" s="77"/>
      <c r="AAK276" s="77"/>
      <c r="AAL276" s="57"/>
      <c r="AAM276" s="112"/>
      <c r="AAN276"/>
      <c r="AAT276" s="23"/>
      <c r="AAU276" s="44"/>
    </row>
    <row r="277" spans="1:732" ht="15" outlineLevel="1">
      <c r="A277" s="558" t="s">
        <v>395</v>
      </c>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2"/>
        <v>1</v>
      </c>
      <c r="AAF277" s="583" t="s">
        <v>186</v>
      </c>
      <c r="AAG277" s="76"/>
      <c r="AAH277" s="76"/>
      <c r="AAI277" s="77"/>
      <c r="AAJ277" s="77"/>
      <c r="AAK277" s="77"/>
      <c r="AAL277" s="57"/>
      <c r="AAM277" s="112"/>
      <c r="AAN277"/>
      <c r="AAT277" s="23"/>
      <c r="AAU277" s="44"/>
    </row>
    <row r="278" spans="1:732" ht="15" outlineLevel="1">
      <c r="A278" s="558" t="s">
        <v>395</v>
      </c>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2"/>
        <v>1</v>
      </c>
      <c r="AAF278" s="583" t="s">
        <v>186</v>
      </c>
      <c r="AAG278" s="76"/>
      <c r="AAH278" s="76"/>
      <c r="AAI278" s="76"/>
      <c r="AAJ278" s="57"/>
      <c r="AAK278" s="57"/>
      <c r="AAL278" s="57"/>
      <c r="AAM278" s="112"/>
      <c r="AAN278"/>
      <c r="AAT278" s="23"/>
      <c r="AAU278" s="44"/>
    </row>
    <row r="279" spans="1:732" ht="15" outlineLevel="1">
      <c r="A279" s="558" t="s">
        <v>395</v>
      </c>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2"/>
        <v>1</v>
      </c>
      <c r="AAF279" s="583" t="s">
        <v>186</v>
      </c>
      <c r="AAG279" s="76"/>
      <c r="AAH279" s="76"/>
      <c r="AAI279" s="76"/>
      <c r="AAJ279" s="57"/>
      <c r="AAK279" s="57"/>
      <c r="AAL279" s="57"/>
      <c r="AAM279" s="112"/>
      <c r="AAN279"/>
      <c r="AAT279" s="23"/>
      <c r="AAU279" s="44"/>
    </row>
    <row r="280" spans="1:732" ht="16.5" customHeight="1" outlineLevel="1">
      <c r="A280" s="558" t="s">
        <v>395</v>
      </c>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2"/>
        <v>1</v>
      </c>
      <c r="AAF280" s="583" t="s">
        <v>186</v>
      </c>
      <c r="AAG280" s="76"/>
      <c r="AAH280" s="76"/>
      <c r="AAI280" s="76" t="s">
        <v>0</v>
      </c>
      <c r="AAJ280" s="57"/>
      <c r="AAK280" s="57"/>
      <c r="AAL280" s="57"/>
      <c r="AAM280" s="112"/>
      <c r="AAN280"/>
      <c r="AAT280" s="23"/>
      <c r="AAU280" s="44"/>
    </row>
    <row r="281" spans="1:732" ht="15" outlineLevel="1">
      <c r="A281" s="558" t="s">
        <v>395</v>
      </c>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2"/>
        <v>1</v>
      </c>
      <c r="AAF281" s="583" t="s">
        <v>186</v>
      </c>
      <c r="AAG281" s="76"/>
      <c r="AAH281" s="76"/>
      <c r="AAI281" s="76"/>
      <c r="AAJ281" s="57"/>
      <c r="AAK281" s="57"/>
      <c r="AAL281" s="57"/>
      <c r="AAM281" s="112"/>
      <c r="AAN281"/>
      <c r="AAT281" s="23"/>
      <c r="AAU281" s="44"/>
    </row>
    <row r="282" spans="1:732" ht="15" hidden="1" outlineLevel="1">
      <c r="A282" s="558"/>
      <c r="B282" s="419" t="s">
        <v>363</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186</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t="s">
        <v>395</v>
      </c>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t="s">
        <v>395</v>
      </c>
      <c r="B284" s="410" t="str">
        <f>AAL284</f>
        <v>d. SUPPORTING.DOCS</v>
      </c>
      <c r="C284" s="168"/>
      <c r="D284" s="277" t="s">
        <v>375</v>
      </c>
      <c r="E284" s="368">
        <f>NETWORKDAYS(G284,H284,S.DDL_DEQClosed)</f>
        <v>48</v>
      </c>
      <c r="F284" s="492">
        <f t="shared" ca="1" si="919"/>
        <v>13</v>
      </c>
      <c r="G284" s="369">
        <f t="shared" ref="G284" si="922">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41439</v>
      </c>
      <c r="AAI284" s="77"/>
      <c r="AAJ284" s="77"/>
      <c r="AAK284" s="77"/>
      <c r="AAL284" s="89" t="str">
        <f>"d. "&amp;S.CodeName&amp;"SUPPORTING.DOCS"</f>
        <v>d. SUPPORTING.DOCS</v>
      </c>
      <c r="AAM284" s="112"/>
      <c r="AAN284"/>
      <c r="AAT284" s="23"/>
      <c r="AAU284" s="44"/>
    </row>
    <row r="285" spans="1:732" ht="15" outlineLevel="1">
      <c r="A285" s="558" t="s">
        <v>395</v>
      </c>
      <c r="B285" s="410" t="str">
        <f>AAL285</f>
        <v>e. SIP</v>
      </c>
      <c r="C285" s="168"/>
      <c r="D285" s="277" t="s">
        <v>49</v>
      </c>
      <c r="E285" s="368">
        <f t="shared" ref="E285:E288" si="923">NETWORKDAYS(G285,H285,S.DDL_DEQClosed)</f>
        <v>48</v>
      </c>
      <c r="F285" s="492">
        <f t="shared" ca="1" si="919"/>
        <v>13</v>
      </c>
      <c r="G285" s="369">
        <f t="shared" ref="G285" si="924">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41439</v>
      </c>
      <c r="AAI285" s="77"/>
      <c r="AAJ285" s="77"/>
      <c r="AAK285" s="77"/>
      <c r="AAL285" s="89" t="str">
        <f>IF(S.InvolveSIP=TRUE,"e. "&amp;S.CodeName&amp;"SIP","SIP not involved")</f>
        <v>e. SIP</v>
      </c>
      <c r="AAM285" s="112"/>
      <c r="AAN285"/>
      <c r="AAT285" s="23"/>
      <c r="AAU285" s="44"/>
    </row>
    <row r="286" spans="1:732" ht="15" outlineLevel="1">
      <c r="A286" s="558" t="s">
        <v>395</v>
      </c>
      <c r="B286" s="416" t="str">
        <f>AAL286</f>
        <v>Draft ##AD if needed</v>
      </c>
      <c r="C286" s="231" t="s">
        <v>72</v>
      </c>
      <c r="D286" s="277" t="s">
        <v>378</v>
      </c>
      <c r="E286" s="368">
        <f t="shared" si="923"/>
        <v>11</v>
      </c>
      <c r="F286" s="492">
        <f t="shared" ca="1" si="919"/>
        <v>13</v>
      </c>
      <c r="G286" s="369">
        <v>41425</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outlineLevel="1">
      <c r="A287" s="558" t="s">
        <v>395</v>
      </c>
      <c r="B287" s="416" t="s">
        <v>108</v>
      </c>
      <c r="C287" s="168"/>
      <c r="D287" s="278" t="s">
        <v>158</v>
      </c>
      <c r="E287" s="368">
        <f t="shared" si="923"/>
        <v>18</v>
      </c>
      <c r="F287" s="492">
        <f t="shared" ca="1" si="919"/>
        <v>13</v>
      </c>
      <c r="G287" s="369">
        <v>41414</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t="s">
        <v>395</v>
      </c>
      <c r="B288" s="421" t="s">
        <v>315</v>
      </c>
      <c r="C288" s="239"/>
      <c r="D288" s="277" t="s">
        <v>158</v>
      </c>
      <c r="E288" s="368">
        <f t="shared" si="923"/>
        <v>48</v>
      </c>
      <c r="F288" s="492">
        <f t="shared" ca="1" si="919"/>
        <v>13</v>
      </c>
      <c r="G288" s="369">
        <f t="shared" ref="G288" si="925">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282</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t="s">
        <v>395</v>
      </c>
      <c r="B290" s="422" t="s">
        <v>283</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Fiscal impact statement</v>
      </c>
      <c r="AAM290" s="112"/>
      <c r="AAN290"/>
      <c r="AAT290" s="23"/>
      <c r="AAU290" s="44"/>
    </row>
    <row r="291" spans="1:732" ht="15.75" customHeight="1" outlineLevel="1">
      <c r="A291" s="558" t="s">
        <v>395</v>
      </c>
      <c r="B291" s="422" t="s">
        <v>284</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t="s">
        <v>395</v>
      </c>
      <c r="B292" s="422" t="s">
        <v>285</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6">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t="s">
        <v>395</v>
      </c>
      <c r="B293" s="423" t="s">
        <v>314</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6"/>
        <v>1</v>
      </c>
      <c r="AAF293" s="583" t="s">
        <v>186</v>
      </c>
      <c r="AAG293" s="76"/>
      <c r="AAH293" s="76"/>
      <c r="AAI293" s="77"/>
      <c r="AAJ293" s="77"/>
      <c r="AAK293" s="77"/>
      <c r="AAL293" s="80"/>
      <c r="AAM293" s="112"/>
      <c r="AAN293"/>
      <c r="AAT293" s="23"/>
      <c r="AAU293" s="44"/>
    </row>
    <row r="294" spans="1:732" ht="15.75" customHeight="1" outlineLevel="1">
      <c r="A294" s="558" t="s">
        <v>395</v>
      </c>
      <c r="B294" s="424" t="s">
        <v>79</v>
      </c>
      <c r="C294" s="239"/>
      <c r="D294" s="279" t="s">
        <v>16</v>
      </c>
      <c r="E294" s="368">
        <f>NETWORKDAYS(G294,H294,S.DDL_DEQClosed)</f>
        <v>3</v>
      </c>
      <c r="F294" s="492">
        <f ca="1">NETWORKDAYS(TODAY(),H294)</f>
        <v>5</v>
      </c>
      <c r="G294" s="369">
        <v>41425</v>
      </c>
      <c r="H294" s="369">
        <v>41429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6"/>
        <v>1</v>
      </c>
      <c r="AAF294" s="112"/>
      <c r="AAG294" s="78">
        <f>H288</f>
        <v>41439</v>
      </c>
      <c r="AAH294" s="78">
        <f t="shared" ref="AAH294:AAH297" si="927">G294</f>
        <v>41425</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3</v>
      </c>
      <c r="F295" s="492">
        <f ca="1">NETWORKDAYS(TODAY(),H295)</f>
        <v>10</v>
      </c>
      <c r="G295" s="369">
        <v>41432</v>
      </c>
      <c r="H295" s="369">
        <v>41436</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6"/>
        <v>1</v>
      </c>
      <c r="AAF295" s="112"/>
      <c r="AAG295" s="78">
        <f>H294</f>
        <v>41429</v>
      </c>
      <c r="AAH295" s="78">
        <f t="shared" si="927"/>
        <v>41432</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12</v>
      </c>
      <c r="G296" s="369">
        <v>41438</v>
      </c>
      <c r="H296" s="369">
        <v>41438</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6"/>
        <v>1</v>
      </c>
      <c r="AAF296" s="112"/>
      <c r="AAG296" s="78">
        <f>H295</f>
        <v>41436</v>
      </c>
      <c r="AAH296" s="78">
        <f t="shared" si="927"/>
        <v>41438</v>
      </c>
      <c r="AAI296" s="77"/>
      <c r="AAJ296" s="77"/>
      <c r="AAK296" s="77"/>
      <c r="AAL296" s="57"/>
      <c r="AAM296" s="112"/>
      <c r="AAN296"/>
      <c r="AAT296" s="23"/>
      <c r="AAU296" s="44"/>
    </row>
    <row r="297" spans="1:732" ht="15.75" customHeight="1" outlineLevel="1">
      <c r="A297" s="558" t="s">
        <v>395</v>
      </c>
      <c r="B297" s="427" t="s">
        <v>82</v>
      </c>
      <c r="C297" s="239"/>
      <c r="D297" s="279" t="s">
        <v>16</v>
      </c>
      <c r="E297" s="368">
        <f>NETWORKDAYS(G297,H297,S.DDL_DEQClosed)</f>
        <v>1</v>
      </c>
      <c r="F297" s="492">
        <f ca="1">NETWORKDAYS(TODAY(),H297)</f>
        <v>12</v>
      </c>
      <c r="G297" s="369">
        <v>41438</v>
      </c>
      <c r="H297" s="369">
        <v>41438</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6"/>
        <v>1</v>
      </c>
      <c r="AAF297" s="112"/>
      <c r="AAG297" s="78">
        <f>H296</f>
        <v>41438</v>
      </c>
      <c r="AAH297" s="78">
        <f t="shared" si="927"/>
        <v>41438</v>
      </c>
      <c r="AAI297" s="77"/>
      <c r="AAJ297" s="77"/>
      <c r="AAK297" s="77"/>
      <c r="AAL297" s="57"/>
      <c r="AAM297" s="112"/>
      <c r="AAN297"/>
      <c r="AAT297" s="23"/>
      <c r="AAU297" s="44"/>
    </row>
    <row r="298" spans="1:732" ht="86.25" customHeight="1" outlineLevel="1">
      <c r="A298" s="558"/>
      <c r="B298" s="771" t="s">
        <v>356</v>
      </c>
      <c r="C298" s="771"/>
      <c r="D298" s="771"/>
      <c r="E298" s="771"/>
      <c r="F298" s="771"/>
      <c r="G298" s="771"/>
      <c r="H298" s="771"/>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6"/>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6"/>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t="s">
        <v>395</v>
      </c>
      <c r="B300" s="375" t="s">
        <v>91</v>
      </c>
      <c r="C300" s="168"/>
      <c r="D300" s="279" t="s">
        <v>379</v>
      </c>
      <c r="E300" s="368">
        <f>NETWORKDAYS(G300,H300,S.DDL_DEQClosed)</f>
        <v>1</v>
      </c>
      <c r="F300" s="492">
        <f ca="1">NETWORKDAYS(TODAY(),H300)</f>
        <v>13</v>
      </c>
      <c r="G300" s="369">
        <f t="shared" ref="G300:H300" si="928">AAG300</f>
        <v>41439</v>
      </c>
      <c r="H300" s="370">
        <f t="shared" si="928"/>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6"/>
        <v>1</v>
      </c>
      <c r="AAF300" s="112"/>
      <c r="AAG300" s="78">
        <f>G301</f>
        <v>41439</v>
      </c>
      <c r="AAH300" s="78">
        <f>G300</f>
        <v>41439</v>
      </c>
      <c r="AAI300" s="77"/>
      <c r="AAJ300" s="662" t="s">
        <v>0</v>
      </c>
      <c r="AAK300" s="77"/>
      <c r="AAL300" s="57"/>
      <c r="AAM300" s="112"/>
      <c r="AAN300"/>
      <c r="AAT300" s="23"/>
      <c r="AAU300" s="44"/>
    </row>
    <row r="301" spans="1:732" s="23" customFormat="1" ht="15" outlineLevel="1">
      <c r="A301" s="558" t="s">
        <v>395</v>
      </c>
      <c r="B301" s="412" t="s">
        <v>176</v>
      </c>
      <c r="C301" s="168"/>
      <c r="D301" s="277" t="s">
        <v>190</v>
      </c>
      <c r="E301" s="368">
        <f>NETWORKDAYS(G301,H301,S.DDL_DEQClosed)</f>
        <v>1</v>
      </c>
      <c r="F301" s="492">
        <f ca="1">NETWORKDAYS(TODAY(),H301)</f>
        <v>13</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6"/>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t="s">
        <v>395</v>
      </c>
      <c r="B302" s="413" t="s">
        <v>33</v>
      </c>
      <c r="C302" s="691"/>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6"/>
        <v>1</v>
      </c>
      <c r="AAF302" s="583" t="s">
        <v>186</v>
      </c>
      <c r="AAG302" s="76"/>
      <c r="AAH302" s="76"/>
      <c r="AAI302" s="77"/>
      <c r="AAJ302" s="77"/>
      <c r="AAK302" s="77"/>
      <c r="AAL302" s="57"/>
      <c r="AAM302" s="112"/>
      <c r="AAN302"/>
      <c r="AAT302" s="23"/>
      <c r="AAU302" s="44"/>
    </row>
    <row r="303" spans="1:732" ht="15.75" customHeight="1" outlineLevel="1">
      <c r="A303" s="558" t="s">
        <v>395</v>
      </c>
      <c r="B303" s="413" t="s">
        <v>155</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6"/>
        <v>1</v>
      </c>
      <c r="AAF303" s="583" t="s">
        <v>186</v>
      </c>
      <c r="AAG303" s="76"/>
      <c r="AAH303" s="76"/>
      <c r="AAI303" s="77" t="s">
        <v>0</v>
      </c>
      <c r="AAJ303" s="77"/>
      <c r="AAK303" s="77"/>
      <c r="AAL303" s="57"/>
      <c r="AAM303" s="112"/>
      <c r="AAN303"/>
      <c r="AAT303" s="23"/>
      <c r="AAU303" s="44"/>
    </row>
    <row r="304" spans="1:732" ht="15" outlineLevel="1">
      <c r="A304" s="558" t="s">
        <v>395</v>
      </c>
      <c r="B304" s="414" t="s">
        <v>187</v>
      </c>
      <c r="C304" s="168"/>
      <c r="D304" s="278" t="s">
        <v>158</v>
      </c>
      <c r="E304" s="368">
        <f>NETWORKDAYS(G304,H304,S.DDL_DEQClosed)</f>
        <v>1</v>
      </c>
      <c r="F304" s="492">
        <f ca="1">NETWORKDAYS(TODAY(),H304)</f>
        <v>18</v>
      </c>
      <c r="G304" s="497">
        <f t="shared" ref="G304:H306" si="929">AAG304</f>
        <v>41446</v>
      </c>
      <c r="H304" s="496">
        <f t="shared" si="929"/>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6"/>
        <v>1</v>
      </c>
      <c r="AAF304" s="112"/>
      <c r="AAG304" s="78">
        <f>H304</f>
        <v>41446</v>
      </c>
      <c r="AAH304" s="78">
        <f>WORKDAY(G301,5,S.DDL_DEQClosed)</f>
        <v>41446</v>
      </c>
      <c r="AAI304" s="77"/>
      <c r="AAJ304" s="77"/>
      <c r="AAK304" s="77"/>
      <c r="AAL304" s="57"/>
      <c r="AAM304" s="112"/>
      <c r="AAN304"/>
      <c r="AAT304" s="23"/>
      <c r="AAU304" s="44"/>
    </row>
    <row r="305" spans="1:732" ht="15" outlineLevel="1">
      <c r="A305" s="558" t="s">
        <v>395</v>
      </c>
      <c r="B305" s="415" t="s">
        <v>68</v>
      </c>
      <c r="C305" s="168"/>
      <c r="D305" s="277" t="s">
        <v>375</v>
      </c>
      <c r="E305" s="368">
        <f>NETWORKDAYS(G305,H305,S.DDL_DEQClosed)</f>
        <v>7</v>
      </c>
      <c r="F305" s="492">
        <f ca="1">NETWORKDAYS(TODAY(),H305)</f>
        <v>24</v>
      </c>
      <c r="G305" s="496">
        <f t="shared" si="929"/>
        <v>41446</v>
      </c>
      <c r="H305" s="496">
        <v>41456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6"/>
        <v>1</v>
      </c>
      <c r="AAF305" s="112"/>
      <c r="AAG305" s="78">
        <f>H304</f>
        <v>41446</v>
      </c>
      <c r="AAH305" s="78">
        <f>G308</f>
        <v>41464</v>
      </c>
      <c r="AAI305" s="77"/>
      <c r="AAJ305" s="77"/>
      <c r="AAK305" s="77"/>
      <c r="AAL305" s="57"/>
      <c r="AAM305" s="112"/>
      <c r="AAN305"/>
      <c r="AAT305" s="23"/>
      <c r="AAU305" s="44"/>
    </row>
    <row r="306" spans="1:732" ht="15" outlineLevel="1">
      <c r="A306" s="558" t="s">
        <v>395</v>
      </c>
      <c r="B306" s="415" t="s">
        <v>51</v>
      </c>
      <c r="C306" s="168"/>
      <c r="D306" s="277" t="s">
        <v>158</v>
      </c>
      <c r="E306" s="368">
        <f>NETWORKDAYS(G306,H306,S.DDL_DEQClosed)</f>
        <v>9</v>
      </c>
      <c r="F306" s="492">
        <f ca="1">NETWORKDAYS(TODAY(),H306)</f>
        <v>26</v>
      </c>
      <c r="G306" s="496">
        <f t="shared" si="929"/>
        <v>41446</v>
      </c>
      <c r="H306" s="496">
        <f t="shared" si="929"/>
        <v>41458</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6"/>
        <v>1</v>
      </c>
      <c r="AAF306" s="112"/>
      <c r="AAG306" s="78">
        <f>H304</f>
        <v>41446</v>
      </c>
      <c r="AAH306" s="78">
        <f>G309</f>
        <v>41458</v>
      </c>
      <c r="AAI306" s="77"/>
      <c r="AAJ306" s="77"/>
      <c r="AAK306" s="77"/>
      <c r="AAL306" s="57"/>
      <c r="AAM306" s="112"/>
      <c r="AAN306"/>
      <c r="AAT306" s="23"/>
      <c r="AAU306" s="44"/>
    </row>
    <row r="307" spans="1:732" ht="15" outlineLevel="1">
      <c r="A307" s="558" t="s">
        <v>395</v>
      </c>
      <c r="B307" s="671" t="s">
        <v>339</v>
      </c>
      <c r="C307" s="168"/>
      <c r="D307" s="277" t="s">
        <v>158</v>
      </c>
      <c r="E307" s="368">
        <f t="shared" ref="E307:E309" si="930">NETWORKDAYS(G307,H307,S.DDL_DEQClosed)</f>
        <v>3</v>
      </c>
      <c r="F307" s="492">
        <f t="shared" ref="F307:F312" ca="1" si="931">NETWORKDAYS(TODAY(),H307)</f>
        <v>32</v>
      </c>
      <c r="G307" s="369">
        <f t="shared" ref="G307:H309" si="932">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6"/>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t="s">
        <v>395</v>
      </c>
      <c r="B308" s="416" t="s">
        <v>340</v>
      </c>
      <c r="C308" s="168"/>
      <c r="D308" s="277" t="s">
        <v>158</v>
      </c>
      <c r="E308" s="368">
        <f t="shared" si="930"/>
        <v>1</v>
      </c>
      <c r="F308" s="492">
        <f t="shared" ca="1" si="931"/>
        <v>30</v>
      </c>
      <c r="G308" s="369">
        <f t="shared" si="932"/>
        <v>41464</v>
      </c>
      <c r="H308" s="370">
        <f t="shared" si="932"/>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6"/>
        <v>1</v>
      </c>
      <c r="AAF308" s="112"/>
      <c r="AAG308" s="78">
        <f>AAG307</f>
        <v>41464</v>
      </c>
      <c r="AAH308" s="78">
        <f t="shared" ref="AAH308:AAH310" si="933">G308</f>
        <v>41464</v>
      </c>
      <c r="AAI308" s="77"/>
      <c r="AAJ308" s="77"/>
      <c r="AAK308" s="77"/>
      <c r="AAL308" s="89" t="str">
        <f>"Verify "&amp;S.CodeName&amp;"compilation of PROPOSED.RULES"</f>
        <v>Verify compilation of PROPOSED.RULES</v>
      </c>
      <c r="AAM308" s="112"/>
      <c r="AAN308"/>
      <c r="AAT308" s="23"/>
      <c r="AAU308" s="44"/>
    </row>
    <row r="309" spans="1:732" ht="15" outlineLevel="1">
      <c r="A309" s="558" t="s">
        <v>395</v>
      </c>
      <c r="B309" s="659" t="s">
        <v>317</v>
      </c>
      <c r="C309" s="168"/>
      <c r="D309" s="279" t="s">
        <v>316</v>
      </c>
      <c r="E309" s="368">
        <f t="shared" si="930"/>
        <v>6</v>
      </c>
      <c r="F309" s="492">
        <f t="shared" ca="1" si="931"/>
        <v>32</v>
      </c>
      <c r="G309" s="369">
        <v>41458</v>
      </c>
      <c r="H309" s="369">
        <f t="shared" si="932"/>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6"/>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t="s">
        <v>395</v>
      </c>
      <c r="B310" s="415" t="s">
        <v>290</v>
      </c>
      <c r="C310" s="168"/>
      <c r="D310" s="277" t="s">
        <v>158</v>
      </c>
      <c r="E310" s="448">
        <f>NETWORKDAYS(G310,H310,S.DDL_DEQClosed)</f>
        <v>1</v>
      </c>
      <c r="F310" s="492">
        <f t="shared" ca="1" si="931"/>
        <v>32</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6"/>
        <v>1</v>
      </c>
      <c r="AAF310" s="112"/>
      <c r="AAG310" s="78">
        <f>WORKDAY(S.SubmitNoticeToSOS,-2,S.DDL_DEQClosed)</f>
        <v>41466</v>
      </c>
      <c r="AAH310" s="78">
        <f t="shared" si="933"/>
        <v>41466</v>
      </c>
      <c r="AAI310" s="77"/>
      <c r="AAJ310" s="77"/>
      <c r="AAK310" s="77"/>
      <c r="AAL310" s="57"/>
      <c r="AAM310" s="112"/>
      <c r="AAN310"/>
      <c r="AAT310" s="23"/>
      <c r="AAU310" s="44"/>
    </row>
    <row r="311" spans="1:732" ht="15" outlineLevel="1">
      <c r="A311" s="558" t="s">
        <v>395</v>
      </c>
      <c r="B311" s="343" t="s">
        <v>50</v>
      </c>
      <c r="C311" s="168"/>
      <c r="D311" s="277" t="s">
        <v>49</v>
      </c>
      <c r="E311" s="448">
        <f t="shared" ref="E311" si="934">NETWORKDAYS(G311,H311,S.DDL_DEQClosed)</f>
        <v>1</v>
      </c>
      <c r="F311" s="492">
        <f t="shared" ca="1" si="931"/>
        <v>32</v>
      </c>
      <c r="G311" s="472">
        <f t="shared" ref="G311:H312" si="935">AAG311</f>
        <v>41466</v>
      </c>
      <c r="H311" s="369">
        <f t="shared" si="935"/>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41466</v>
      </c>
      <c r="AAH311" s="78">
        <f t="shared" ref="AAH311" si="936">G311</f>
        <v>41466</v>
      </c>
      <c r="AAI311" s="77"/>
      <c r="AAJ311" s="77"/>
      <c r="AAK311" s="77"/>
      <c r="AAL311" s="57" t="s">
        <v>0</v>
      </c>
      <c r="AAM311" s="112"/>
      <c r="AAN311"/>
      <c r="AAT311" s="23"/>
      <c r="AAU311" s="44"/>
    </row>
    <row r="312" spans="1:732" ht="15" outlineLevel="1">
      <c r="A312" s="558" t="s">
        <v>395</v>
      </c>
      <c r="B312" s="343" t="s">
        <v>230</v>
      </c>
      <c r="C312" s="168"/>
      <c r="D312" s="277" t="s">
        <v>384</v>
      </c>
      <c r="E312" s="448">
        <f>NETWORKDAYS(G312,H312,S.DDL_DEQClosed)</f>
        <v>3</v>
      </c>
      <c r="F312" s="492">
        <f t="shared" ca="1" si="931"/>
        <v>34</v>
      </c>
      <c r="G312" s="369">
        <f t="shared" si="935"/>
        <v>41466</v>
      </c>
      <c r="H312" s="656">
        <f t="shared" si="935"/>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37">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37"/>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t="s">
        <v>395</v>
      </c>
      <c r="B314" s="132" t="s">
        <v>281</v>
      </c>
      <c r="C314" s="231" t="s">
        <v>72</v>
      </c>
      <c r="D314" s="229" t="s">
        <v>203</v>
      </c>
      <c r="E314" s="372">
        <f t="shared" ref="E314" si="938">NETWORKDAYS(G314,H314,S.DDL_DEQClosed)</f>
        <v>14</v>
      </c>
      <c r="F314" s="492">
        <f t="shared" ref="F314" ca="1" si="939">NETWORKDAYS(TODAY(),H314,S.DDL_DEQClosed)</f>
        <v>46</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37"/>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t="s">
        <v>395</v>
      </c>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37"/>
        <v>1</v>
      </c>
      <c r="AAF315" s="583" t="s">
        <v>186</v>
      </c>
      <c r="AAG315" s="76"/>
      <c r="AAH315" s="76"/>
      <c r="AAI315" s="77"/>
      <c r="AAJ315" s="77"/>
      <c r="AAK315" s="77"/>
      <c r="AAL315" s="89" t="str">
        <f>S.CodeName&amp;"SOS.EMAIL.PROOF"</f>
        <v>SOS.EMAIL.PROOF</v>
      </c>
      <c r="AAM315" s="112"/>
      <c r="AAN315"/>
      <c r="AAT315" s="23"/>
      <c r="AAU315" s="44"/>
    </row>
    <row r="316" spans="1:732" ht="15" outlineLevel="1">
      <c r="A316" s="558" t="s">
        <v>395</v>
      </c>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37"/>
        <v>1</v>
      </c>
      <c r="AAF316" s="583" t="s">
        <v>186</v>
      </c>
      <c r="AAG316" s="76"/>
      <c r="AAH316" s="76"/>
      <c r="AAI316" s="77"/>
      <c r="AAJ316" s="77"/>
      <c r="AAK316" s="77"/>
      <c r="AAL316" s="89" t="str">
        <f>S.CodeName&amp;"SOS.NOTICE.PROOF"</f>
        <v>SOS.NOTICE.PROOF</v>
      </c>
      <c r="AAM316" s="112"/>
      <c r="AAN316"/>
      <c r="AAT316" s="23"/>
      <c r="AAU316" s="44"/>
    </row>
    <row r="317" spans="1:732" ht="15" outlineLevel="1">
      <c r="A317" s="558" t="s">
        <v>395</v>
      </c>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37"/>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t="s">
        <v>395</v>
      </c>
      <c r="B318" s="411" t="str">
        <f>AAL318</f>
        <v>SOS.HOUSING.COSTS</v>
      </c>
      <c r="C318" s="71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37"/>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t="s">
        <v>395</v>
      </c>
      <c r="B319" s="411" t="str">
        <f>AAL319</f>
        <v>LC.NOTICE</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37"/>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t="s">
        <v>395</v>
      </c>
      <c r="B323" s="407" t="s">
        <v>175</v>
      </c>
      <c r="C323" s="168"/>
      <c r="D323" s="277" t="s">
        <v>168</v>
      </c>
      <c r="E323" s="448">
        <f t="shared" ref="E323" si="940">NETWORKDAYS(G323,H323,S.DDL_DEQClosed)</f>
        <v>1</v>
      </c>
      <c r="F323" s="492">
        <f t="shared" ref="F323" ca="1" si="941">NETWORKDAYS(TODAY(),H323)</f>
        <v>34</v>
      </c>
      <c r="G323" s="472">
        <f t="shared" ref="G323:H323" si="942">AAG323</f>
        <v>41470</v>
      </c>
      <c r="H323" s="369">
        <f t="shared" si="942"/>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3">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t="s">
        <v>395</v>
      </c>
      <c r="B324" s="362" t="s">
        <v>280</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t="s">
        <v>395</v>
      </c>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t="s">
        <v>395</v>
      </c>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t="s">
        <v>395</v>
      </c>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4">IF(S.InvolveNotice=TRUE,1,0)</f>
        <v>1</v>
      </c>
      <c r="AAF327" s="583" t="s">
        <v>186</v>
      </c>
      <c r="AAG327" s="76"/>
      <c r="AAH327" s="76"/>
      <c r="AAI327" s="77"/>
      <c r="AAJ327" s="77"/>
      <c r="AAK327" s="77"/>
      <c r="AAL327" s="57"/>
      <c r="AAM327" s="112"/>
      <c r="AAN327"/>
      <c r="AAT327" s="23"/>
      <c r="AAU327" s="44"/>
    </row>
    <row r="328" spans="1:723" ht="15" outlineLevel="1">
      <c r="A328" s="558" t="s">
        <v>395</v>
      </c>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4"/>
        <v>1</v>
      </c>
      <c r="AAF328" s="583" t="s">
        <v>186</v>
      </c>
      <c r="AAG328" s="76"/>
      <c r="AAH328" s="76"/>
      <c r="AAI328" s="77"/>
      <c r="AAJ328" s="77"/>
      <c r="AAK328" s="77"/>
      <c r="AAL328" s="57"/>
      <c r="AAM328" s="112"/>
      <c r="AAN328"/>
      <c r="AAT328" s="23"/>
      <c r="AAU328" s="44"/>
    </row>
    <row r="329" spans="1:723" ht="15" outlineLevel="1">
      <c r="A329" s="558" t="s">
        <v>395</v>
      </c>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4"/>
        <v>1</v>
      </c>
      <c r="AAF329" s="583" t="s">
        <v>186</v>
      </c>
      <c r="AAG329" s="76"/>
      <c r="AAH329" s="76"/>
      <c r="AAI329" s="77"/>
      <c r="AAJ329" s="77"/>
      <c r="AAK329" s="77"/>
      <c r="AAL329" s="89" t="s">
        <v>325</v>
      </c>
      <c r="AAM329" s="112"/>
      <c r="AAN329"/>
      <c r="AAT329" s="23"/>
      <c r="AAU329" s="44"/>
    </row>
    <row r="330" spans="1:723" ht="15" outlineLevel="1">
      <c r="A330" s="558" t="s">
        <v>395</v>
      </c>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4"/>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t="s">
        <v>395</v>
      </c>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4"/>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t="s">
        <v>395</v>
      </c>
      <c r="B332" s="407" t="s">
        <v>174</v>
      </c>
      <c r="C332" s="168"/>
      <c r="D332" s="277" t="s">
        <v>172</v>
      </c>
      <c r="E332" s="448">
        <f t="shared" ref="E332" si="945">NETWORKDAYS(G332,H332,S.DDL_DEQClosed)</f>
        <v>1</v>
      </c>
      <c r="F332" s="492">
        <f t="shared" ref="F332" ca="1" si="946">NETWORKDAYS(TODAY(),H332)</f>
        <v>34</v>
      </c>
      <c r="G332" s="472">
        <f t="shared" ref="G332:H332" si="947">AAG332</f>
        <v>41470</v>
      </c>
      <c r="H332" s="369">
        <f t="shared" si="947"/>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4"/>
        <v>1</v>
      </c>
      <c r="AAF332" s="112"/>
      <c r="AAG332" s="78">
        <f t="shared" si="943"/>
        <v>41470</v>
      </c>
      <c r="AAH332" s="78">
        <f>G332</f>
        <v>41470</v>
      </c>
      <c r="AAI332" s="77"/>
      <c r="AAJ332" s="77"/>
      <c r="AAK332" s="77"/>
      <c r="AAL332" s="57"/>
      <c r="AAM332" s="112"/>
      <c r="AAN332"/>
      <c r="AAT332" s="23"/>
      <c r="AAU332" s="44"/>
    </row>
    <row r="333" spans="1:723" ht="15" outlineLevel="1">
      <c r="A333" s="558" t="s">
        <v>395</v>
      </c>
      <c r="B333" s="410" t="str">
        <f>AAL333</f>
        <v>Send KEY.LEG.NOTICE</v>
      </c>
      <c r="C333" s="715"/>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4"/>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t="s">
        <v>395</v>
      </c>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4"/>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t="s">
        <v>395</v>
      </c>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4"/>
        <v>1</v>
      </c>
      <c r="AAF335" s="583" t="s">
        <v>186</v>
      </c>
      <c r="AAG335" s="76"/>
      <c r="AAH335" s="76"/>
      <c r="AAI335" s="77"/>
      <c r="AAJ335" s="77"/>
      <c r="AAK335" s="77"/>
      <c r="AAL335" s="57"/>
      <c r="AAM335" s="112"/>
      <c r="AAN335"/>
      <c r="AAT335" s="23"/>
      <c r="AAU335" s="44"/>
    </row>
    <row r="336" spans="1:723" ht="15" outlineLevel="1">
      <c r="A336" s="558" t="s">
        <v>395</v>
      </c>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4"/>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t="s">
        <v>395</v>
      </c>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4"/>
        <v>1</v>
      </c>
      <c r="AAF337" s="583" t="s">
        <v>186</v>
      </c>
      <c r="AAG337" s="76"/>
      <c r="AAH337" s="76"/>
      <c r="AAI337" s="77"/>
      <c r="AAJ337" s="77"/>
      <c r="AAK337" s="77"/>
      <c r="AAL337" s="57"/>
      <c r="AAM337" s="112"/>
      <c r="AAN337"/>
      <c r="AAT337" s="23"/>
      <c r="AAU337" s="44"/>
    </row>
    <row r="338" spans="1:732" ht="15" outlineLevel="1">
      <c r="A338" s="558" t="s">
        <v>395</v>
      </c>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4"/>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69" t="str">
        <f>AAL340</f>
        <v>5-Public Comment and Testimony</v>
      </c>
      <c r="C340" s="769"/>
      <c r="D340" s="769"/>
      <c r="E340" s="769"/>
      <c r="F340" s="769"/>
      <c r="G340" s="769"/>
      <c r="H340" s="769"/>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3"/>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259</v>
      </c>
      <c r="AAF341" s="583" t="s">
        <v>186</v>
      </c>
      <c r="AAG341" s="112"/>
      <c r="AAH341" s="112"/>
      <c r="AAI341" s="77"/>
      <c r="AAJ341" s="90"/>
      <c r="AAK341" s="90"/>
      <c r="AAL341" s="76"/>
      <c r="AAM341" s="112"/>
      <c r="AAU341" s="44"/>
    </row>
    <row r="342" spans="1:732" ht="18" customHeight="1">
      <c r="A342" s="558"/>
      <c r="B342" s="202"/>
      <c r="C342" s="716"/>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259</v>
      </c>
      <c r="AAF342" s="583" t="s">
        <v>186</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8"/>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t="s">
        <v>395</v>
      </c>
      <c r="B344" s="438" t="s">
        <v>224</v>
      </c>
      <c r="C344" s="168"/>
      <c r="D344" s="277" t="s">
        <v>166</v>
      </c>
      <c r="E344" s="448">
        <f>NETWORKDAYS(G344,H344,S.DDL_DEQClosed)</f>
        <v>11</v>
      </c>
      <c r="F344" s="491">
        <f ca="1">NETWORKDAYS(TODAY(),H344)</f>
        <v>31</v>
      </c>
      <c r="G344" s="449">
        <f>AAG344</f>
        <v>41450</v>
      </c>
      <c r="H344" s="449">
        <v>41465</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48">IF(AND(S.InvolveNotice=TRUE,S.InvolveHearing=TRUE),1,0)</f>
        <v>1</v>
      </c>
      <c r="AAF344" s="584"/>
      <c r="AAG344" s="78">
        <f>S.BANNER.HearingStart</f>
        <v>41450</v>
      </c>
      <c r="AAH344" s="78">
        <f>S.FirstHearingDate</f>
        <v>41501</v>
      </c>
      <c r="AAI344" s="77"/>
      <c r="AAJ344" s="77"/>
      <c r="AAK344" s="77"/>
      <c r="AAL344" s="57"/>
      <c r="AAM344" s="112"/>
      <c r="AAN344"/>
      <c r="AAT344" s="23"/>
      <c r="AAU344" s="44"/>
    </row>
    <row r="345" spans="1:732" ht="15" customHeight="1" outlineLevel="1">
      <c r="A345" s="558" t="s">
        <v>395</v>
      </c>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48"/>
        <v>1</v>
      </c>
      <c r="AAF345" s="583" t="s">
        <v>186</v>
      </c>
      <c r="AAG345" s="76"/>
      <c r="AAH345" s="76"/>
      <c r="AAI345" s="77"/>
      <c r="AAJ345" s="77"/>
      <c r="AAK345" s="77"/>
      <c r="AAL345" s="57"/>
      <c r="AAM345" s="112"/>
      <c r="AAN345"/>
      <c r="AAT345" s="23"/>
      <c r="AAU345" s="44"/>
    </row>
    <row r="346" spans="1:732" ht="15" customHeight="1" outlineLevel="1">
      <c r="A346" s="558" t="s">
        <v>395</v>
      </c>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48"/>
        <v>1</v>
      </c>
      <c r="AAF346" s="583" t="s">
        <v>186</v>
      </c>
      <c r="AAG346" s="76"/>
      <c r="AAH346" s="76"/>
      <c r="AAI346" s="77"/>
      <c r="AAJ346" s="77"/>
      <c r="AAK346" s="77"/>
      <c r="AAL346" s="57"/>
      <c r="AAM346" s="112"/>
      <c r="AAN346"/>
      <c r="AAT346" s="23"/>
      <c r="AAU346" s="44"/>
    </row>
    <row r="347" spans="1:732" ht="15" customHeight="1" outlineLevel="1">
      <c r="A347" s="558" t="s">
        <v>395</v>
      </c>
      <c r="B347" s="438" t="s">
        <v>162</v>
      </c>
      <c r="C347" s="296"/>
      <c r="D347" s="277" t="s">
        <v>375</v>
      </c>
      <c r="E347" s="448">
        <f>NETWORKDAYS(G347,H347,S.DDL_DEQClosed)</f>
        <v>27</v>
      </c>
      <c r="F347" s="491">
        <f ca="1">NETWORKDAYS(TODAY(),H347)</f>
        <v>47</v>
      </c>
      <c r="G347" s="449">
        <f>AAG347</f>
        <v>41450</v>
      </c>
      <c r="H347" s="449">
        <v>41487</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48"/>
        <v>1</v>
      </c>
      <c r="AAF347" s="112"/>
      <c r="AAG347" s="78">
        <f>S.BANNER.HearingStart</f>
        <v>41450</v>
      </c>
      <c r="AAH347" s="78">
        <f>S.FirstHearingDate</f>
        <v>41501</v>
      </c>
      <c r="AAI347" s="77"/>
      <c r="AAJ347" s="77"/>
      <c r="AAK347" s="77"/>
      <c r="AAL347" s="57"/>
      <c r="AAM347" s="112"/>
      <c r="AAN347"/>
      <c r="AAT347" s="23"/>
      <c r="AAU347" s="44"/>
    </row>
    <row r="348" spans="1:732" ht="15" customHeight="1" outlineLevel="1">
      <c r="A348" s="558" t="s">
        <v>395</v>
      </c>
      <c r="B348" s="439" t="s">
        <v>129</v>
      </c>
      <c r="C348" s="717"/>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48"/>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t="s">
        <v>395</v>
      </c>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48"/>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t="s">
        <v>395</v>
      </c>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48"/>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t="s">
        <v>395</v>
      </c>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48"/>
        <v>1</v>
      </c>
      <c r="AAF351" s="583" t="s">
        <v>186</v>
      </c>
      <c r="AAG351" s="76"/>
      <c r="AAH351" s="76"/>
      <c r="AAI351" s="77"/>
      <c r="AAJ351" s="77"/>
      <c r="AAK351" s="77"/>
      <c r="AAL351" s="57"/>
      <c r="AAM351" s="112"/>
      <c r="AAN351"/>
      <c r="AAT351" s="23"/>
      <c r="AAU351" s="44"/>
    </row>
    <row r="352" spans="1:732" ht="15" customHeight="1" outlineLevel="1">
      <c r="A352" s="558" t="s">
        <v>395</v>
      </c>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48"/>
        <v>1</v>
      </c>
      <c r="AAF352" s="583" t="s">
        <v>186</v>
      </c>
      <c r="AAG352" s="76"/>
      <c r="AAH352" s="76"/>
      <c r="AAI352" s="77"/>
      <c r="AAJ352" s="77"/>
      <c r="AAK352" s="77"/>
      <c r="AAL352" s="57"/>
      <c r="AAM352" s="112"/>
      <c r="AAN352"/>
      <c r="AAT352" s="23"/>
      <c r="AAU352" s="44"/>
    </row>
    <row r="353" spans="1:723" ht="15" customHeight="1" outlineLevel="1">
      <c r="A353" s="558" t="s">
        <v>395</v>
      </c>
      <c r="B353" s="443" t="s">
        <v>31</v>
      </c>
      <c r="C353" s="297"/>
      <c r="D353" s="279" t="s">
        <v>375</v>
      </c>
      <c r="E353" s="368">
        <f t="shared" ref="E353:E357" si="949">NETWORKDAYS(G353,H353,S.DDL_DEQClosed)</f>
        <v>7</v>
      </c>
      <c r="F353" s="491">
        <f t="shared" ref="F353:F357" ca="1" si="950">NETWORKDAYS(TODAY(),H353)</f>
        <v>26</v>
      </c>
      <c r="G353" s="449">
        <v>41450</v>
      </c>
      <c r="H353" s="449">
        <v>41458</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48"/>
        <v>1</v>
      </c>
      <c r="AAF353" s="112"/>
      <c r="AAG353" s="78">
        <f>G347</f>
        <v>41450</v>
      </c>
      <c r="AAH353" s="78">
        <f>G353</f>
        <v>41450</v>
      </c>
      <c r="AAI353" s="77"/>
      <c r="AAJ353" s="77"/>
      <c r="AAK353" s="77"/>
      <c r="AAL353" s="56"/>
      <c r="AAM353" s="112"/>
      <c r="AAN353"/>
      <c r="AAT353" s="23"/>
      <c r="AAU353" s="44"/>
    </row>
    <row r="354" spans="1:723" ht="15" customHeight="1" outlineLevel="1">
      <c r="A354" s="558" t="s">
        <v>395</v>
      </c>
      <c r="B354" s="444" t="s">
        <v>85</v>
      </c>
      <c r="C354" s="297"/>
      <c r="D354" s="279" t="s">
        <v>375</v>
      </c>
      <c r="E354" s="368">
        <f t="shared" si="949"/>
        <v>5</v>
      </c>
      <c r="F354" s="491">
        <f t="shared" ca="1" si="950"/>
        <v>31</v>
      </c>
      <c r="G354" s="449">
        <f t="shared" ref="G354:H357" si="951">AAG354</f>
        <v>41458</v>
      </c>
      <c r="H354" s="449">
        <v>41465</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48"/>
        <v>1</v>
      </c>
      <c r="AAF354" s="112"/>
      <c r="AAG354" s="78">
        <f t="shared" ref="AAG354:AAG357" si="952">H353</f>
        <v>41458</v>
      </c>
      <c r="AAH354" s="78">
        <f t="shared" ref="AAH354:AAH357" si="953">G354</f>
        <v>41458</v>
      </c>
      <c r="AAI354" s="77"/>
      <c r="AAJ354" s="77"/>
      <c r="AAK354" s="77"/>
      <c r="AAL354" s="57"/>
      <c r="AAM354" s="112"/>
      <c r="AAN354"/>
      <c r="AAT354" s="23"/>
      <c r="AAU354" s="44"/>
    </row>
    <row r="355" spans="1:723" ht="15" customHeight="1" outlineLevel="1">
      <c r="A355" s="558"/>
      <c r="B355" s="445" t="s">
        <v>86</v>
      </c>
      <c r="C355" s="297"/>
      <c r="D355" s="279" t="s">
        <v>375</v>
      </c>
      <c r="E355" s="368">
        <f t="shared" si="949"/>
        <v>1</v>
      </c>
      <c r="F355" s="491">
        <f t="shared" ca="1" si="950"/>
        <v>31</v>
      </c>
      <c r="G355" s="449">
        <f t="shared" si="951"/>
        <v>41465</v>
      </c>
      <c r="H355" s="449">
        <f t="shared" si="951"/>
        <v>41465</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48"/>
        <v>1</v>
      </c>
      <c r="AAF355" s="112"/>
      <c r="AAG355" s="78">
        <f t="shared" si="952"/>
        <v>41465</v>
      </c>
      <c r="AAH355" s="78">
        <f t="shared" si="953"/>
        <v>41465</v>
      </c>
      <c r="AAI355" s="77"/>
      <c r="AAJ355" s="77"/>
      <c r="AAK355" s="77"/>
      <c r="AAL355" s="57"/>
      <c r="AAM355" s="112"/>
      <c r="AAN355"/>
      <c r="AAT355" s="23"/>
      <c r="AAU355" s="44"/>
    </row>
    <row r="356" spans="1:723" ht="15" customHeight="1" outlineLevel="1">
      <c r="A356" s="558"/>
      <c r="B356" s="446" t="s">
        <v>87</v>
      </c>
      <c r="C356" s="297"/>
      <c r="D356" s="279" t="s">
        <v>375</v>
      </c>
      <c r="E356" s="368">
        <f t="shared" si="949"/>
        <v>1</v>
      </c>
      <c r="F356" s="491">
        <f t="shared" ca="1" si="950"/>
        <v>31</v>
      </c>
      <c r="G356" s="449">
        <f t="shared" si="951"/>
        <v>41465</v>
      </c>
      <c r="H356" s="449">
        <f t="shared" si="951"/>
        <v>41465</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48"/>
        <v>1</v>
      </c>
      <c r="AAF356" s="112"/>
      <c r="AAG356" s="78">
        <f t="shared" si="952"/>
        <v>41465</v>
      </c>
      <c r="AAH356" s="78">
        <f t="shared" si="953"/>
        <v>41465</v>
      </c>
      <c r="AAI356" s="77"/>
      <c r="AAJ356" s="77"/>
      <c r="AAK356" s="77"/>
      <c r="AAL356" s="57"/>
      <c r="AAM356" s="112"/>
      <c r="AAN356"/>
      <c r="AAT356" s="23"/>
      <c r="AAU356" s="44"/>
    </row>
    <row r="357" spans="1:723" ht="15" customHeight="1" outlineLevel="1">
      <c r="A357" s="558" t="s">
        <v>395</v>
      </c>
      <c r="B357" s="447" t="s">
        <v>88</v>
      </c>
      <c r="C357" s="297"/>
      <c r="D357" s="279" t="s">
        <v>375</v>
      </c>
      <c r="E357" s="368">
        <f t="shared" si="949"/>
        <v>6</v>
      </c>
      <c r="F357" s="491">
        <f t="shared" ca="1" si="950"/>
        <v>36</v>
      </c>
      <c r="G357" s="449">
        <f t="shared" si="951"/>
        <v>41465</v>
      </c>
      <c r="H357" s="449">
        <v>41472</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48"/>
        <v>1</v>
      </c>
      <c r="AAF357" s="112"/>
      <c r="AAG357" s="78">
        <f t="shared" si="952"/>
        <v>41465</v>
      </c>
      <c r="AAH357" s="78">
        <f t="shared" si="953"/>
        <v>41465</v>
      </c>
      <c r="AAI357" s="77"/>
      <c r="AAJ357" s="77"/>
      <c r="AAK357" s="77"/>
      <c r="AAL357" s="57"/>
      <c r="AAM357" s="112"/>
      <c r="AAN357"/>
      <c r="AAT357" s="23"/>
      <c r="AAU357" s="44"/>
    </row>
    <row r="358" spans="1:723" ht="87.75" customHeight="1" outlineLevel="1">
      <c r="A358" s="558"/>
      <c r="B358" s="766" t="s">
        <v>355</v>
      </c>
      <c r="C358" s="766"/>
      <c r="D358" s="766"/>
      <c r="E358" s="766"/>
      <c r="F358" s="766"/>
      <c r="G358" s="766"/>
      <c r="H358" s="766"/>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48"/>
        <v>1</v>
      </c>
      <c r="AAF358" s="583" t="s">
        <v>186</v>
      </c>
      <c r="AAG358" s="63"/>
      <c r="AAH358" s="63"/>
      <c r="AAI358" s="77"/>
      <c r="AAJ358" s="77"/>
      <c r="AAK358" s="77"/>
      <c r="AAL358" s="57"/>
      <c r="AAM358" s="112"/>
      <c r="AAN358"/>
      <c r="AAT358" s="23"/>
      <c r="AAU358" s="44"/>
    </row>
    <row r="359" spans="1:723" ht="15" customHeight="1" outlineLevel="1">
      <c r="A359" s="558"/>
      <c r="B359" s="457" t="s">
        <v>23</v>
      </c>
      <c r="C359" s="718"/>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48"/>
        <v>1</v>
      </c>
      <c r="AAF359" s="583" t="s">
        <v>186</v>
      </c>
      <c r="AAG359" s="63"/>
      <c r="AAH359" s="63"/>
      <c r="AAI359" s="77"/>
      <c r="AAJ359" s="77"/>
      <c r="AAK359" s="77"/>
      <c r="AAL359" s="56"/>
      <c r="AAM359" s="112"/>
      <c r="AAN359"/>
      <c r="AAT359" s="23"/>
      <c r="AAU359" s="44"/>
    </row>
    <row r="360" spans="1:723" ht="15" customHeight="1" outlineLevel="1">
      <c r="A360" s="558" t="s">
        <v>395</v>
      </c>
      <c r="B360" s="458" t="s">
        <v>102</v>
      </c>
      <c r="C360" s="459"/>
      <c r="D360" s="277" t="s">
        <v>16</v>
      </c>
      <c r="E360" s="368">
        <f>NETWORKDAYS(G360,H360,S.DDL_DEQClosed)</f>
        <v>1</v>
      </c>
      <c r="F360" s="491">
        <f ca="1">NETWORKDAYS(TODAY(),H360)</f>
        <v>36</v>
      </c>
      <c r="G360" s="449">
        <f t="shared" ref="G360:H360" si="954">AAG360</f>
        <v>41472</v>
      </c>
      <c r="H360" s="449">
        <f t="shared" si="954"/>
        <v>41472</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48"/>
        <v>1</v>
      </c>
      <c r="AAF360" s="112"/>
      <c r="AAG360" s="78">
        <f>H357</f>
        <v>41472</v>
      </c>
      <c r="AAH360" s="78">
        <f>G360</f>
        <v>41472</v>
      </c>
      <c r="AAI360" s="77"/>
      <c r="AAJ360" s="77"/>
      <c r="AAK360" s="77"/>
      <c r="AAL360" s="57"/>
      <c r="AAM360" s="112"/>
      <c r="AAN360"/>
      <c r="AAT360" s="23"/>
      <c r="AAU360" s="44"/>
    </row>
    <row r="361" spans="1:723" ht="15" customHeight="1" outlineLevel="1">
      <c r="A361" s="558"/>
      <c r="B361" s="460" t="s">
        <v>177</v>
      </c>
      <c r="C361" s="719"/>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48"/>
        <v>1</v>
      </c>
      <c r="AAF361" s="583" t="s">
        <v>186</v>
      </c>
      <c r="AAG361" s="63"/>
      <c r="AAH361" s="63"/>
      <c r="AAI361" s="77"/>
      <c r="AAJ361" s="77"/>
      <c r="AAK361" s="77"/>
      <c r="AAL361" s="57"/>
      <c r="AAM361" s="112"/>
      <c r="AAN361"/>
      <c r="AAT361" s="23"/>
      <c r="AAU361" s="44"/>
    </row>
    <row r="362" spans="1:723" ht="15" customHeight="1" outlineLevel="1">
      <c r="A362" s="558" t="s">
        <v>395</v>
      </c>
      <c r="B362" s="767" t="str">
        <f t="shared" ref="B362" si="955">AAL362</f>
        <v>Hold hearings (change dates under Overview of Key Dates)</v>
      </c>
      <c r="C362" s="768"/>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48"/>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t="s">
        <v>395</v>
      </c>
      <c r="B363" s="410" t="s">
        <v>392</v>
      </c>
      <c r="C363" s="347"/>
      <c r="D363" s="277" t="s">
        <v>380</v>
      </c>
      <c r="E363" s="368">
        <f t="shared" ref="E363:E371" si="956">NETWORKDAYS(G363,H363,S.DDL_DEQClosed)</f>
        <v>1</v>
      </c>
      <c r="F363" s="491">
        <f t="shared" ref="F363:F371" ca="1" si="957">NETWORKDAYS(TODAY(),H363)</f>
        <v>57</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48"/>
        <v>1</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380</v>
      </c>
      <c r="E364" s="368">
        <f t="shared" si="956"/>
        <v>1</v>
      </c>
      <c r="F364" s="491">
        <f t="shared" ca="1" si="957"/>
        <v>57</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48"/>
        <v>1</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380</v>
      </c>
      <c r="E365" s="368">
        <f t="shared" si="956"/>
        <v>1</v>
      </c>
      <c r="F365" s="491">
        <f t="shared" ca="1" si="957"/>
        <v>57</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48"/>
        <v>1</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380</v>
      </c>
      <c r="E366" s="368">
        <f t="shared" si="956"/>
        <v>1</v>
      </c>
      <c r="F366" s="491">
        <f t="shared" ca="1" si="957"/>
        <v>57</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48"/>
        <v>1</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380</v>
      </c>
      <c r="E367" s="368">
        <f t="shared" si="956"/>
        <v>1</v>
      </c>
      <c r="F367" s="491">
        <f t="shared" ca="1" si="957"/>
        <v>57</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48"/>
        <v>1</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380</v>
      </c>
      <c r="E368" s="368">
        <f t="shared" si="956"/>
        <v>1</v>
      </c>
      <c r="F368" s="491">
        <f t="shared" ca="1" si="957"/>
        <v>57</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48"/>
        <v>1</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380</v>
      </c>
      <c r="E369" s="368">
        <f t="shared" si="956"/>
        <v>1</v>
      </c>
      <c r="F369" s="491">
        <f t="shared" ca="1" si="957"/>
        <v>57</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48"/>
        <v>1</v>
      </c>
      <c r="AAF369" s="112"/>
      <c r="AAG369" s="93"/>
      <c r="AAH369" s="93"/>
      <c r="AAI369" s="77"/>
      <c r="AAJ369" s="77"/>
      <c r="AAK369" s="77"/>
      <c r="AAL369" s="80"/>
      <c r="AAM369" s="112"/>
      <c r="AAN369"/>
      <c r="AAT369" s="23"/>
      <c r="AAU369" s="44"/>
    </row>
    <row r="370" spans="1:732" ht="15" hidden="1" customHeight="1" outlineLevel="1" collapsed="1">
      <c r="A370" s="558"/>
      <c r="B370" s="410" t="str">
        <f>S.LastHearingCity&amp;" hearing"</f>
        <v>Enter city name hearing</v>
      </c>
      <c r="C370" s="347"/>
      <c r="D370" s="277" t="s">
        <v>380</v>
      </c>
      <c r="E370" s="368">
        <f t="shared" si="956"/>
        <v>1</v>
      </c>
      <c r="F370" s="491">
        <f t="shared" ca="1" si="957"/>
        <v>57</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48"/>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t="s">
        <v>395</v>
      </c>
      <c r="B371" s="461" t="str">
        <f>AAL371</f>
        <v>Add info to COMMENTS</v>
      </c>
      <c r="C371" s="347"/>
      <c r="D371" s="277" t="s">
        <v>44</v>
      </c>
      <c r="E371" s="368">
        <f t="shared" si="956"/>
        <v>3</v>
      </c>
      <c r="F371" s="491">
        <f t="shared" ca="1" si="957"/>
        <v>59</v>
      </c>
      <c r="G371" s="449">
        <f t="shared" ref="G371:H371" si="958">AAG371</f>
        <v>41501</v>
      </c>
      <c r="H371" s="449">
        <f t="shared" si="958"/>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48"/>
        <v>1</v>
      </c>
      <c r="AAF371" s="112"/>
      <c r="AAG371" s="78">
        <f>S.LastHearingDate</f>
        <v>41501</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t="s">
        <v>395</v>
      </c>
      <c r="B372" s="461" t="str">
        <f>AAL372</f>
        <v>Add PO report to STAFF.RPT</v>
      </c>
      <c r="C372" s="168"/>
      <c r="D372" s="277" t="s">
        <v>44</v>
      </c>
      <c r="E372" s="368">
        <f t="shared" ref="E372" si="959">NETWORKDAYS(G372,H372,S.DDL_DEQClosed)</f>
        <v>3</v>
      </c>
      <c r="F372" s="491">
        <f t="shared" ref="F372" ca="1" si="960">NETWORKDAYS(TODAY(),H372)</f>
        <v>59</v>
      </c>
      <c r="G372" s="449">
        <f t="shared" ref="G372" si="961">AAG372</f>
        <v>41501</v>
      </c>
      <c r="H372" s="449">
        <f t="shared" ref="H372" si="962">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48"/>
        <v>1</v>
      </c>
      <c r="AAF372" s="112"/>
      <c r="AAG372" s="78">
        <f>S.LastHearingDate</f>
        <v>41501</v>
      </c>
      <c r="AAH372" s="78">
        <f>S.CloseComment</f>
        <v>41505</v>
      </c>
      <c r="AAI372" s="64"/>
      <c r="AAJ372" s="77"/>
      <c r="AAK372" s="77"/>
      <c r="AAL372" s="89" t="str">
        <f>"Add PO report to "&amp;S.CodeName&amp;"STAFF.RPT"</f>
        <v>Add PO report to STAFF.RPT</v>
      </c>
      <c r="AAM372" s="112"/>
      <c r="AAU372" s="44"/>
    </row>
    <row r="373" spans="1:732" ht="18" customHeight="1" outlineLevel="1">
      <c r="A373" s="558" t="s">
        <v>395</v>
      </c>
      <c r="B373" s="299" t="s">
        <v>43</v>
      </c>
      <c r="C373" s="720"/>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3">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t="s">
        <v>395</v>
      </c>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3"/>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t="s">
        <v>395</v>
      </c>
      <c r="B375" s="132" t="str">
        <f>AAL375</f>
        <v>Enter data into COMMENTS</v>
      </c>
      <c r="C375" s="721"/>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3"/>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t="s">
        <v>395</v>
      </c>
      <c r="B376" s="411" t="s">
        <v>223</v>
      </c>
      <c r="C376" s="168"/>
      <c r="D376" s="277" t="s">
        <v>166</v>
      </c>
      <c r="E376" s="368">
        <f t="shared" ref="E376:E382" si="964">NETWORKDAYS(G376,H376,S.DDL_DEQClosed)</f>
        <v>28</v>
      </c>
      <c r="F376" s="491">
        <f t="shared" ref="F376:F386" ca="1" si="965">NETWORKDAYS(TODAY(),H376)</f>
        <v>61</v>
      </c>
      <c r="G376" s="449">
        <f>AAG376</f>
        <v>41470</v>
      </c>
      <c r="H376" s="449">
        <v>41507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3"/>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t="s">
        <v>395</v>
      </c>
      <c r="B377" s="463" t="str">
        <f>AAL377</f>
        <v>Scan/Link COMMENTS.ID###.pdf</v>
      </c>
      <c r="C377" s="168"/>
      <c r="D377" s="277" t="s">
        <v>166</v>
      </c>
      <c r="E377" s="448">
        <f t="shared" si="964"/>
        <v>13</v>
      </c>
      <c r="F377" s="491">
        <f t="shared" ca="1" si="965"/>
        <v>61</v>
      </c>
      <c r="G377" s="449">
        <f>AAG377</f>
        <v>41491</v>
      </c>
      <c r="H377" s="449">
        <v>41507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3"/>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t="s">
        <v>395</v>
      </c>
      <c r="B378" s="462" t="s">
        <v>163</v>
      </c>
      <c r="C378" s="721"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3"/>
        <v>1</v>
      </c>
      <c r="AAF378" s="583" t="s">
        <v>186</v>
      </c>
      <c r="AAG378" s="76"/>
      <c r="AAH378" s="76"/>
      <c r="AAI378" s="77"/>
      <c r="AAJ378" s="77"/>
      <c r="AAK378" s="77"/>
      <c r="AAL378" s="57"/>
      <c r="AAM378" s="112"/>
      <c r="AAU378" s="44"/>
    </row>
    <row r="379" spans="1:732" s="23" customFormat="1" ht="15" customHeight="1" outlineLevel="1">
      <c r="A379" s="558" t="s">
        <v>395</v>
      </c>
      <c r="B379" s="132" t="str">
        <f>AAL379</f>
        <v>Develop COMMENTS</v>
      </c>
      <c r="C379" s="721"/>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3"/>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t="s">
        <v>395</v>
      </c>
      <c r="B380" s="464" t="s">
        <v>192</v>
      </c>
      <c r="C380" s="168"/>
      <c r="D380" s="277" t="s">
        <v>375</v>
      </c>
      <c r="E380" s="448">
        <f t="shared" ref="E380" si="966">NETWORKDAYS(G380,H380,S.DDL_DEQClosed)</f>
        <v>13</v>
      </c>
      <c r="F380" s="491">
        <f t="shared" ref="F380" ca="1" si="967">NETWORKDAYS(TODAY(),H380)</f>
        <v>61</v>
      </c>
      <c r="G380" s="449">
        <f t="shared" ref="G380:G385" si="968">AAG380</f>
        <v>41491</v>
      </c>
      <c r="H380" s="449">
        <v>41507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3"/>
        <v>1</v>
      </c>
      <c r="AAF380" s="112"/>
      <c r="AAG380" s="78">
        <f t="shared" ref="AAG380:AAG386" si="969">WORKDAY(S.PublicNoticeInBulletin+1,1,S.DDL_DEQClosed)</f>
        <v>41491</v>
      </c>
      <c r="AAH380" s="78">
        <f t="shared" ref="AAH380:AAH386" si="970">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t="s">
        <v>395</v>
      </c>
      <c r="B381" s="464" t="s">
        <v>193</v>
      </c>
      <c r="C381" s="168"/>
      <c r="D381" s="277" t="s">
        <v>375</v>
      </c>
      <c r="E381" s="448">
        <f t="shared" ref="E381" si="971">NETWORKDAYS(G381,H381,S.DDL_DEQClosed)</f>
        <v>13</v>
      </c>
      <c r="F381" s="491">
        <f t="shared" ref="F381" ca="1" si="972">NETWORKDAYS(TODAY(),H381)</f>
        <v>61</v>
      </c>
      <c r="G381" s="449">
        <f t="shared" si="968"/>
        <v>41491</v>
      </c>
      <c r="H381" s="449">
        <v>41507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3"/>
        <v>1</v>
      </c>
      <c r="AAF381" s="112"/>
      <c r="AAG381" s="78">
        <f t="shared" si="969"/>
        <v>41491</v>
      </c>
      <c r="AAH381" s="78">
        <f t="shared" si="970"/>
        <v>41527</v>
      </c>
      <c r="AAI381" s="77"/>
      <c r="AAJ381" s="80"/>
      <c r="AAK381" s="80"/>
      <c r="AAL381" s="57"/>
      <c r="AAM381" s="112"/>
      <c r="AAU381" s="44"/>
      <c r="AAV381"/>
      <c r="AAW381"/>
      <c r="AAX381"/>
      <c r="AAY381"/>
      <c r="AAZ381"/>
      <c r="ABA381"/>
      <c r="ABB381"/>
      <c r="ABC381"/>
      <c r="ABD381"/>
    </row>
    <row r="382" spans="1:732" ht="15" customHeight="1" outlineLevel="1">
      <c r="A382" s="558" t="s">
        <v>395</v>
      </c>
      <c r="B382" s="465" t="s">
        <v>179</v>
      </c>
      <c r="C382" s="239"/>
      <c r="D382" s="277" t="s">
        <v>375</v>
      </c>
      <c r="E382" s="448">
        <f t="shared" si="964"/>
        <v>17</v>
      </c>
      <c r="F382" s="491">
        <f t="shared" ca="1" si="965"/>
        <v>65</v>
      </c>
      <c r="G382" s="449">
        <f t="shared" si="968"/>
        <v>41491</v>
      </c>
      <c r="H382" s="449">
        <v>41513</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3"/>
        <v>1</v>
      </c>
      <c r="AAF382" s="112"/>
      <c r="AAG382" s="78">
        <f t="shared" si="969"/>
        <v>41491</v>
      </c>
      <c r="AAH382" s="78">
        <f t="shared" si="970"/>
        <v>41527</v>
      </c>
      <c r="AAI382" s="77"/>
      <c r="AAJ382" s="57"/>
      <c r="AAK382" s="57"/>
      <c r="AAL382" s="57"/>
      <c r="AAM382" s="112"/>
      <c r="AAN382"/>
      <c r="AAT382" s="23"/>
      <c r="AAU382" s="44"/>
    </row>
    <row r="383" spans="1:732" ht="15" customHeight="1" outlineLevel="1">
      <c r="A383" s="558" t="s">
        <v>395</v>
      </c>
      <c r="B383" s="424" t="s">
        <v>79</v>
      </c>
      <c r="C383" s="239"/>
      <c r="D383" s="279" t="s">
        <v>16</v>
      </c>
      <c r="E383" s="368">
        <f>NETWORKDAYS(G383,H383,S.DDL_DEQClosed)</f>
        <v>4</v>
      </c>
      <c r="F383" s="491">
        <f t="shared" ca="1" si="965"/>
        <v>68</v>
      </c>
      <c r="G383" s="449">
        <v>41513</v>
      </c>
      <c r="H383" s="449">
        <v>41516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3"/>
        <v>1</v>
      </c>
      <c r="AAF383" s="112"/>
      <c r="AAG383" s="78">
        <f t="shared" si="969"/>
        <v>41491</v>
      </c>
      <c r="AAH383" s="78">
        <f t="shared" si="970"/>
        <v>41527</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26</v>
      </c>
      <c r="F384" s="491">
        <f t="shared" ca="1" si="965"/>
        <v>75</v>
      </c>
      <c r="G384" s="449">
        <f t="shared" si="968"/>
        <v>41491</v>
      </c>
      <c r="H384" s="449">
        <f t="shared" ref="H384:H385" si="973">AAH384</f>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3"/>
        <v>1</v>
      </c>
      <c r="AAF384" s="112"/>
      <c r="AAG384" s="78">
        <f t="shared" si="969"/>
        <v>41491</v>
      </c>
      <c r="AAH384" s="78">
        <f t="shared" si="970"/>
        <v>41527</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26</v>
      </c>
      <c r="F385" s="491">
        <f t="shared" ca="1" si="965"/>
        <v>75</v>
      </c>
      <c r="G385" s="449">
        <f t="shared" si="968"/>
        <v>41491</v>
      </c>
      <c r="H385" s="449">
        <f t="shared" si="973"/>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3"/>
        <v>1</v>
      </c>
      <c r="AAF385" s="112"/>
      <c r="AAG385" s="78">
        <f t="shared" si="969"/>
        <v>41491</v>
      </c>
      <c r="AAH385" s="78">
        <f t="shared" si="970"/>
        <v>41527</v>
      </c>
      <c r="AAI385" s="77"/>
      <c r="AAJ385" s="57"/>
      <c r="AAK385" s="57"/>
      <c r="AAL385" s="57"/>
      <c r="AAM385" s="112"/>
      <c r="AAN385"/>
      <c r="AAT385" s="23"/>
      <c r="AAU385" s="44"/>
    </row>
    <row r="386" spans="1:732" ht="15" customHeight="1" outlineLevel="1">
      <c r="A386" s="558" t="s">
        <v>395</v>
      </c>
      <c r="B386" s="427" t="s">
        <v>82</v>
      </c>
      <c r="C386" s="239"/>
      <c r="D386" s="279" t="s">
        <v>16</v>
      </c>
      <c r="E386" s="368">
        <f>NETWORKDAYS(G386,H386,S.DDL_DEQClosed)</f>
        <v>3</v>
      </c>
      <c r="F386" s="491">
        <f t="shared" ca="1" si="965"/>
        <v>72</v>
      </c>
      <c r="G386" s="449">
        <v>41520</v>
      </c>
      <c r="H386" s="449">
        <v>41522</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3"/>
        <v>1</v>
      </c>
      <c r="AAF386" s="112"/>
      <c r="AAG386" s="78">
        <f t="shared" si="969"/>
        <v>41491</v>
      </c>
      <c r="AAH386" s="78">
        <f t="shared" si="970"/>
        <v>41527</v>
      </c>
      <c r="AAI386" s="77"/>
      <c r="AAJ386" s="57"/>
      <c r="AAK386" s="57"/>
      <c r="AAL386" s="57"/>
      <c r="AAM386" s="112"/>
      <c r="AAN386"/>
      <c r="AAT386" s="23"/>
      <c r="AAU386" s="44"/>
    </row>
    <row r="387" spans="1:732" ht="96.75" customHeight="1" outlineLevel="1">
      <c r="A387" s="558"/>
      <c r="B387" s="766" t="s">
        <v>360</v>
      </c>
      <c r="C387" s="766"/>
      <c r="D387" s="766"/>
      <c r="E387" s="766"/>
      <c r="F387" s="766"/>
      <c r="G387" s="766"/>
      <c r="H387" s="766"/>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3"/>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3"/>
        <v>1</v>
      </c>
      <c r="AAF388" s="583" t="s">
        <v>186</v>
      </c>
      <c r="AAG388" s="63"/>
      <c r="AAH388" s="63"/>
      <c r="AAI388" s="77"/>
      <c r="AAJ388" s="57"/>
      <c r="AAK388" s="57"/>
      <c r="AAL388" s="57"/>
      <c r="AAM388" s="112"/>
      <c r="AAN388"/>
      <c r="AAT388" s="23"/>
      <c r="AAU388" s="44"/>
    </row>
    <row r="389" spans="1:732" ht="15" customHeight="1" outlineLevel="1">
      <c r="A389" s="558" t="s">
        <v>395</v>
      </c>
      <c r="B389" s="343" t="s">
        <v>156</v>
      </c>
      <c r="C389" s="168"/>
      <c r="D389" s="277" t="s">
        <v>166</v>
      </c>
      <c r="E389" s="448">
        <f t="shared" ref="E389" si="974">NETWORKDAYS(G389,H389,S.DDL_DEQClosed)</f>
        <v>1</v>
      </c>
      <c r="F389" s="491">
        <f t="shared" ref="F389" ca="1" si="975">NETWORKDAYS(TODAY(),H389)</f>
        <v>72</v>
      </c>
      <c r="G389" s="449">
        <f t="shared" ref="G389:H389" si="976">AAG389</f>
        <v>41522</v>
      </c>
      <c r="H389" s="455">
        <f t="shared" si="976"/>
        <v>41522</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3"/>
        <v>1</v>
      </c>
      <c r="AAF389" s="112"/>
      <c r="AAG389" s="78">
        <f>H386</f>
        <v>41522</v>
      </c>
      <c r="AAH389" s="78">
        <f>G389</f>
        <v>41522</v>
      </c>
      <c r="AAI389" s="77"/>
      <c r="AAJ389" s="57"/>
      <c r="AAK389" s="57"/>
      <c r="AAL389" s="57"/>
      <c r="AAM389" s="112"/>
      <c r="AAN389"/>
      <c r="AAT389" s="23"/>
      <c r="AAU389" s="44"/>
    </row>
    <row r="390" spans="1:732" ht="6" customHeight="1">
      <c r="A390" s="558"/>
      <c r="B390" s="144"/>
      <c r="C390" s="689"/>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64" t="s">
        <v>101</v>
      </c>
      <c r="C391" s="764"/>
      <c r="D391" s="764"/>
      <c r="E391" s="764"/>
      <c r="F391" s="764"/>
      <c r="G391" s="764"/>
      <c r="H391" s="764"/>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3"/>
      <c r="D392" s="150" t="s">
        <v>255</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259</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259</v>
      </c>
      <c r="AAF393" s="583" t="s">
        <v>186</v>
      </c>
      <c r="AAG393" s="78">
        <f>S.SubmitNoticeToSOS</f>
        <v>41470</v>
      </c>
      <c r="AAH393" s="78">
        <f>S.EQCMeeting</f>
        <v>41563</v>
      </c>
      <c r="AAI393" s="77"/>
      <c r="AAJ393" s="57"/>
      <c r="AAK393" s="57"/>
      <c r="AAL393" s="57"/>
      <c r="AAM393" s="112"/>
      <c r="AAN393"/>
      <c r="AAT393" s="23"/>
      <c r="AAU393" s="44"/>
    </row>
    <row r="394" spans="1:732" ht="6" customHeight="1">
      <c r="A394" s="558"/>
      <c r="B394" s="206"/>
      <c r="C394" s="688"/>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t="s">
        <v>395</v>
      </c>
      <c r="B395" s="462" t="s">
        <v>164</v>
      </c>
      <c r="C395" s="187"/>
      <c r="D395" s="277" t="s">
        <v>158</v>
      </c>
      <c r="E395" s="436">
        <f t="shared" ref="E395" si="977">NETWORKDAYS(G395,H395,S.DDL_DEQClosed)</f>
        <v>14</v>
      </c>
      <c r="F395" s="491">
        <f t="shared" ref="F395" ca="1" si="978">NETWORKDAYS(TODAY(),H395)</f>
        <v>47</v>
      </c>
      <c r="G395" s="437">
        <f t="shared" ref="G395" si="979">AAG395</f>
        <v>41470</v>
      </c>
      <c r="H395" s="437">
        <v>41487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395</v>
      </c>
      <c r="B396" s="480" t="str">
        <f>AAJ396</f>
        <v>STAFF.RPT.Permanent (blank in folder 6)</v>
      </c>
      <c r="C396" s="187"/>
      <c r="D396" s="277"/>
      <c r="E396" s="191"/>
      <c r="F396" s="495"/>
      <c r="G396" s="732"/>
      <c r="H396" s="732"/>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t="s">
        <v>395</v>
      </c>
      <c r="B397" s="483" t="s">
        <v>390</v>
      </c>
      <c r="C397" s="722"/>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t="s">
        <v>395</v>
      </c>
      <c r="B398" s="132" t="s">
        <v>391</v>
      </c>
      <c r="C398" s="722"/>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t="s">
        <v>395</v>
      </c>
      <c r="B399" s="668" t="s">
        <v>327</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t="s">
        <v>395</v>
      </c>
      <c r="B400" s="481" t="s">
        <v>42</v>
      </c>
      <c r="C400" s="723"/>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0">IF(S.InvolveNotice=TRUE,1,0)</f>
        <v>1</v>
      </c>
      <c r="AAF400" s="583" t="s">
        <v>186</v>
      </c>
      <c r="AAG400" s="117"/>
      <c r="AAH400" s="117"/>
      <c r="AAI400" s="77"/>
      <c r="AAJ400" s="57"/>
      <c r="AAK400" s="57"/>
      <c r="AAL400" s="57"/>
      <c r="AAM400" s="112"/>
      <c r="AAN400"/>
      <c r="AAT400" s="23"/>
      <c r="AAU400" s="44"/>
    </row>
    <row r="401" spans="1:732" ht="15" customHeight="1" outlineLevel="1">
      <c r="A401" s="558" t="s">
        <v>395</v>
      </c>
      <c r="B401" s="346" t="s">
        <v>41</v>
      </c>
      <c r="C401" s="724"/>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0"/>
        <v>1</v>
      </c>
      <c r="AAF401" s="583" t="s">
        <v>186</v>
      </c>
      <c r="AAG401" s="117"/>
      <c r="AAH401" s="117"/>
      <c r="AAI401" s="77"/>
      <c r="AAJ401" s="57"/>
      <c r="AAK401" s="57"/>
      <c r="AAL401" s="57"/>
      <c r="AAM401" s="112"/>
      <c r="AAN401"/>
      <c r="AAT401" s="23"/>
      <c r="AAU401" s="44"/>
    </row>
    <row r="402" spans="1:732" ht="15" customHeight="1" outlineLevel="1">
      <c r="A402" s="558" t="s">
        <v>395</v>
      </c>
      <c r="B402" s="346" t="s">
        <v>40</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0"/>
        <v>1</v>
      </c>
      <c r="AAF402" s="583" t="s">
        <v>186</v>
      </c>
      <c r="AAG402" s="117"/>
      <c r="AAH402" s="117"/>
      <c r="AAI402" s="77"/>
      <c r="AAJ402" s="57"/>
      <c r="AAK402" s="57"/>
      <c r="AAL402" s="57"/>
      <c r="AAM402" s="112"/>
      <c r="AAN402"/>
      <c r="AAT402" s="23"/>
      <c r="AAU402" s="44"/>
    </row>
    <row r="403" spans="1:732" ht="15" customHeight="1" outlineLevel="1">
      <c r="A403" s="558" t="s">
        <v>395</v>
      </c>
      <c r="B403" s="346" t="s">
        <v>39</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0"/>
        <v>1</v>
      </c>
      <c r="AAF403" s="583" t="s">
        <v>186</v>
      </c>
      <c r="AAG403" s="117"/>
      <c r="AAH403" s="117"/>
      <c r="AAI403" s="77"/>
      <c r="AAJ403" s="57"/>
      <c r="AAK403" s="57"/>
      <c r="AAL403" s="57"/>
      <c r="AAM403" s="112"/>
      <c r="AAN403"/>
      <c r="AAT403" s="23"/>
      <c r="AAU403" s="44"/>
    </row>
    <row r="404" spans="1:732" ht="15" customHeight="1" outlineLevel="1">
      <c r="A404" s="558" t="s">
        <v>395</v>
      </c>
      <c r="B404" s="346" t="s">
        <v>1</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0"/>
        <v>1</v>
      </c>
      <c r="AAF404" s="583" t="s">
        <v>186</v>
      </c>
      <c r="AAG404" s="117"/>
      <c r="AAH404" s="117"/>
      <c r="AAI404" s="77"/>
      <c r="AAJ404" s="57"/>
      <c r="AAK404" s="57"/>
      <c r="AAL404" s="57"/>
      <c r="AAM404" s="112"/>
      <c r="AAN404"/>
      <c r="AAT404" s="23"/>
      <c r="AAU404" s="44"/>
    </row>
    <row r="405" spans="1:732" ht="15" customHeight="1" outlineLevel="1">
      <c r="A405" s="558" t="s">
        <v>395</v>
      </c>
      <c r="B405" s="482" t="s">
        <v>38</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0"/>
        <v>1</v>
      </c>
      <c r="AAF405" s="583" t="s">
        <v>186</v>
      </c>
      <c r="AAG405" s="117"/>
      <c r="AAH405" s="117"/>
      <c r="AAI405" s="77"/>
      <c r="AAJ405" s="57"/>
      <c r="AAK405" s="57"/>
      <c r="AAL405" s="57"/>
      <c r="AAM405" s="112"/>
      <c r="AAN405"/>
      <c r="AAT405" s="23"/>
      <c r="AAU405" s="44"/>
    </row>
    <row r="406" spans="1:732" ht="15" customHeight="1" outlineLevel="1">
      <c r="A406" s="558" t="s">
        <v>395</v>
      </c>
      <c r="B406" s="462" t="s">
        <v>165</v>
      </c>
      <c r="C406" s="721" t="s">
        <v>0</v>
      </c>
      <c r="D406" s="277" t="s">
        <v>375</v>
      </c>
      <c r="E406" s="436">
        <f t="shared" ref="E406" si="981">NETWORKDAYS(G406,H406,S.DDL_DEQClosed)</f>
        <v>39</v>
      </c>
      <c r="F406" s="491">
        <f t="shared" ref="F406" ca="1" si="982">NETWORKDAYS(TODAY(),H406)</f>
        <v>73</v>
      </c>
      <c r="G406" s="437">
        <f t="shared" ref="G406" si="983">AAG406</f>
        <v>41470</v>
      </c>
      <c r="H406" s="437">
        <v>41523</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4">S.SubmitStaffRpt</f>
        <v>41527</v>
      </c>
      <c r="AAI406" s="77"/>
      <c r="AAJ406" s="57"/>
      <c r="AAK406" s="57"/>
      <c r="AAL406" s="57"/>
      <c r="AAM406" s="112"/>
      <c r="AAN406"/>
      <c r="AAT406" s="23"/>
      <c r="AAU406" s="44"/>
    </row>
    <row r="407" spans="1:732" ht="15" customHeight="1" outlineLevel="1">
      <c r="A407" s="558" t="s">
        <v>395</v>
      </c>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t="s">
        <v>395</v>
      </c>
      <c r="B408" s="362" t="s">
        <v>37</v>
      </c>
      <c r="C408" s="722"/>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t="s">
        <v>395</v>
      </c>
      <c r="B409" s="362" t="s">
        <v>157</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t="s">
        <v>395</v>
      </c>
      <c r="B410" s="362" t="s">
        <v>36</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t="s">
        <v>395</v>
      </c>
      <c r="B411" s="362" t="s">
        <v>14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t="s">
        <v>395</v>
      </c>
      <c r="B412" s="362" t="s">
        <v>35</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t="s">
        <v>395</v>
      </c>
      <c r="B413" s="362" t="s">
        <v>34</v>
      </c>
      <c r="C413" s="722"/>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t="s">
        <v>395</v>
      </c>
      <c r="B414" s="362" t="s">
        <v>196</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t="s">
        <v>395</v>
      </c>
      <c r="B415" s="343" t="s">
        <v>288</v>
      </c>
      <c r="C415" s="194"/>
      <c r="D415" s="277" t="s">
        <v>158</v>
      </c>
      <c r="E415" s="436">
        <f t="shared" ref="E415" si="985">NETWORKDAYS(G415,H415,S.DDL_DEQClosed)</f>
        <v>40</v>
      </c>
      <c r="F415" s="491">
        <f t="shared" ref="F415" ca="1" si="986">NETWORKDAYS(TODAY(),H415)</f>
        <v>74</v>
      </c>
      <c r="G415" s="437">
        <f t="shared" ref="G415" si="987">AAG415</f>
        <v>41470</v>
      </c>
      <c r="H415" s="437">
        <v>41526</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88">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t="s">
        <v>395</v>
      </c>
      <c r="B416" s="132" t="str">
        <f>AAJ415</f>
        <v>STAFF.RPT.Permanent</v>
      </c>
      <c r="C416" s="722"/>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t="s">
        <v>395</v>
      </c>
      <c r="B417" s="132" t="str">
        <f t="shared" ref="B417:B419" si="989">AAJ417</f>
        <v>PROPOSED RULES</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t="s">
        <v>395</v>
      </c>
      <c r="B418" s="132" t="str">
        <f t="shared" si="989"/>
        <v>STATE IMPLEMENTATION PLAN</v>
      </c>
      <c r="C418" s="722"/>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361</v>
      </c>
      <c r="AAK418" s="574"/>
      <c r="AAL418" s="57"/>
      <c r="AAM418" s="112"/>
      <c r="AAN418"/>
      <c r="AAT418" s="23"/>
      <c r="AAU418" s="44"/>
    </row>
    <row r="419" spans="1:723" ht="15" customHeight="1" outlineLevel="1">
      <c r="A419" s="558" t="s">
        <v>395</v>
      </c>
      <c r="B419" s="132" t="str">
        <f t="shared" si="989"/>
        <v>Optional SUPPORTING.DOCS</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t="s">
        <v>395</v>
      </c>
      <c r="B420" s="465" t="s">
        <v>289</v>
      </c>
      <c r="C420" s="725"/>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t="s">
        <v>395</v>
      </c>
      <c r="B421" s="484" t="s">
        <v>116</v>
      </c>
      <c r="C421" s="239"/>
      <c r="D421" s="279" t="s">
        <v>381</v>
      </c>
      <c r="E421" s="379">
        <f>NETWORKDAYS(G421,H421,S.DDL_DEQClosed)</f>
        <v>6</v>
      </c>
      <c r="F421" s="491">
        <f t="shared" ref="F421:F424" ca="1" si="990">NETWORKDAYS(TODAY(),H421)</f>
        <v>52</v>
      </c>
      <c r="G421" s="437">
        <v>41487</v>
      </c>
      <c r="H421" s="437">
        <v>41494</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t="s">
        <v>395</v>
      </c>
      <c r="B422" s="485" t="s">
        <v>113</v>
      </c>
      <c r="C422" s="239"/>
      <c r="D422" s="279" t="s">
        <v>381</v>
      </c>
      <c r="E422" s="379">
        <f>NETWORKDAYS(G422,H422,S.DDL_DEQClosed)</f>
        <v>5</v>
      </c>
      <c r="F422" s="491">
        <f t="shared" ca="1" si="990"/>
        <v>58</v>
      </c>
      <c r="G422" s="437">
        <v>41498</v>
      </c>
      <c r="H422" s="437">
        <v>41502</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41494</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381</v>
      </c>
      <c r="E423" s="379">
        <f>NETWORKDAYS(G423,H423,S.DDL_DEQClosed)</f>
        <v>17</v>
      </c>
      <c r="F423" s="491">
        <f t="shared" ca="1" si="990"/>
        <v>75</v>
      </c>
      <c r="G423" s="437">
        <f t="shared" ref="G423:H423" si="991">AAG423</f>
        <v>41502</v>
      </c>
      <c r="H423" s="437">
        <f t="shared" si="991"/>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41502</v>
      </c>
      <c r="AAH423" s="78">
        <f>S.SubmitStaffRpt</f>
        <v>41527</v>
      </c>
      <c r="AAI423" s="77"/>
      <c r="AAJ423" s="57"/>
      <c r="AAK423" s="57"/>
      <c r="AAL423" s="57"/>
      <c r="AAM423" s="112"/>
      <c r="AAN423"/>
      <c r="AAT423" s="23"/>
      <c r="AAU423" s="44"/>
    </row>
    <row r="424" spans="1:723" ht="15" customHeight="1" outlineLevel="1">
      <c r="A424" s="558" t="s">
        <v>395</v>
      </c>
      <c r="B424" s="425" t="s">
        <v>115</v>
      </c>
      <c r="C424" s="239"/>
      <c r="D424" s="279" t="s">
        <v>381</v>
      </c>
      <c r="E424" s="379">
        <f>NETWORKDAYS(G424,H424,S.DDL_DEQClosed)</f>
        <v>8</v>
      </c>
      <c r="F424" s="491">
        <f t="shared" ca="1" si="990"/>
        <v>72</v>
      </c>
      <c r="G424" s="437">
        <v>41512</v>
      </c>
      <c r="H424" s="437">
        <v>41522</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66" t="s">
        <v>362</v>
      </c>
      <c r="C425" s="766"/>
      <c r="D425" s="766"/>
      <c r="E425" s="766"/>
      <c r="F425" s="766"/>
      <c r="G425" s="766"/>
      <c r="H425" s="766"/>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t="s">
        <v>395</v>
      </c>
      <c r="B427" s="343" t="s">
        <v>287</v>
      </c>
      <c r="C427" s="722"/>
      <c r="D427" s="277" t="s">
        <v>16</v>
      </c>
      <c r="E427" s="368">
        <f>NETWORKDAYS(G427,H427,S.DDL_DEQClosed)</f>
        <v>3</v>
      </c>
      <c r="F427" s="491">
        <f t="shared" ref="F427" ca="1" si="992">NETWORKDAYS(TODAY(),H427)</f>
        <v>75</v>
      </c>
      <c r="G427" s="472">
        <v>41523</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41522</v>
      </c>
      <c r="AAH427" s="78">
        <f>S.SubmitStaffRpt</f>
        <v>41527</v>
      </c>
      <c r="AAI427" s="77"/>
      <c r="AAJ427" s="57"/>
      <c r="AAK427" s="57"/>
      <c r="AAL427" s="57"/>
      <c r="AAM427" s="112"/>
      <c r="AAN427"/>
      <c r="AAT427" s="23"/>
      <c r="AAU427" s="44"/>
    </row>
    <row r="428" spans="1:723" ht="18" customHeight="1" outlineLevel="1">
      <c r="A428" s="558" t="s">
        <v>395</v>
      </c>
      <c r="B428" s="306" t="s">
        <v>268</v>
      </c>
      <c r="C428" s="722"/>
      <c r="D428" s="277" t="s">
        <v>158</v>
      </c>
      <c r="E428" s="448">
        <f>NETWORKDAYS(G428,H428,S.DDL_DEQClosed)</f>
        <v>1</v>
      </c>
      <c r="F428" s="491">
        <f ca="1">NETWORKDAYS(TODAY(),H428)</f>
        <v>75</v>
      </c>
      <c r="G428" s="455">
        <f t="shared" ref="G428:H428" si="993">AAG428</f>
        <v>41527</v>
      </c>
      <c r="H428" s="473">
        <f t="shared" si="993"/>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2"/>
      <c r="D429" s="277" t="s">
        <v>385</v>
      </c>
      <c r="E429" s="448">
        <f>NETWORKDAYS(G429,H429,S.DDL_DEQClosed)</f>
        <v>5</v>
      </c>
      <c r="F429" s="491">
        <f ca="1">NETWORKDAYS(TODAY(),H429)</f>
        <v>79</v>
      </c>
      <c r="G429" s="472">
        <f t="shared" ref="G429:H433" si="994">AAG429</f>
        <v>41527</v>
      </c>
      <c r="H429" s="472">
        <f t="shared" si="994"/>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t="s">
        <v>395</v>
      </c>
      <c r="B430" s="133" t="s">
        <v>32</v>
      </c>
      <c r="C430" s="722"/>
      <c r="D430" s="277" t="s">
        <v>377</v>
      </c>
      <c r="E430" s="448">
        <f>NETWORKDAYS(G430,H430,S.DDL_DEQClosed)</f>
        <v>66</v>
      </c>
      <c r="F430" s="491">
        <f ca="1">NETWORKDAYS(TODAY(),H430)</f>
        <v>100</v>
      </c>
      <c r="G430" s="472">
        <f t="shared" si="994"/>
        <v>41470</v>
      </c>
      <c r="H430" s="472">
        <f t="shared" si="994"/>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t="s">
        <v>395</v>
      </c>
      <c r="B432" s="475" t="s">
        <v>128</v>
      </c>
      <c r="C432" s="726"/>
      <c r="D432" s="278" t="s">
        <v>375</v>
      </c>
      <c r="E432" s="368">
        <f>NETWORKDAYS(G432,H432,S.DDL_DEQClosed)</f>
        <v>5</v>
      </c>
      <c r="F432" s="491">
        <f ca="1">NETWORKDAYS(TODAY(),H432)</f>
        <v>94</v>
      </c>
      <c r="G432" s="472">
        <v>41548</v>
      </c>
      <c r="H432" s="472">
        <v>41554</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41548</v>
      </c>
      <c r="AAI432" s="77"/>
      <c r="AAJ432" s="57"/>
      <c r="AAK432" s="57"/>
      <c r="AAL432" s="57" t="s">
        <v>0</v>
      </c>
      <c r="AAM432" s="112"/>
      <c r="AAN432"/>
      <c r="AAT432" s="23"/>
      <c r="AAU432" s="44"/>
    </row>
    <row r="433" spans="1:732" ht="15" customHeight="1" outlineLevel="1">
      <c r="A433" s="558" t="s">
        <v>395</v>
      </c>
      <c r="B433" s="476" t="s">
        <v>31</v>
      </c>
      <c r="C433" s="726"/>
      <c r="D433" s="308" t="s">
        <v>158</v>
      </c>
      <c r="E433" s="368">
        <f>NETWORKDAYS(G433,H433,S.DDL_DEQClosed)</f>
        <v>3</v>
      </c>
      <c r="F433" s="491">
        <f ca="1">NETWORKDAYS(TODAY(),H433)</f>
        <v>96</v>
      </c>
      <c r="G433" s="472">
        <f t="shared" si="994"/>
        <v>41554</v>
      </c>
      <c r="H433" s="472">
        <v>41556</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41554</v>
      </c>
      <c r="AAH433" s="78">
        <f>G433</f>
        <v>41554</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64" t="s">
        <v>184</v>
      </c>
      <c r="C438" s="764"/>
      <c r="D438" s="764"/>
      <c r="E438" s="764"/>
      <c r="F438" s="764"/>
      <c r="G438" s="764"/>
      <c r="H438" s="764"/>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3"/>
      <c r="D439" s="150" t="s">
        <v>255</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259</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259</v>
      </c>
      <c r="AAF440" s="583" t="s">
        <v>186</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8"/>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89"/>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t="s">
        <v>395</v>
      </c>
      <c r="B443" s="415" t="s">
        <v>133</v>
      </c>
      <c r="C443" s="727"/>
      <c r="D443" s="277" t="s">
        <v>160</v>
      </c>
      <c r="E443" s="368">
        <f t="shared" ref="E443:E458" si="995">NETWORKDAYS(G443,H443,S.DDL_DEQClosed)</f>
        <v>1</v>
      </c>
      <c r="F443" s="372">
        <f t="shared" ref="F443:F458" ca="1" si="996">NETWORKDAYS(TODAY(),H443)</f>
        <v>101</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t="s">
        <v>395</v>
      </c>
      <c r="B444" s="467" t="str">
        <f>"EQC.RULES."&amp;TEXT(S.EQCMeeting,"m.d.yyyy")</f>
        <v>EQC.RULES.10.16.2013</v>
      </c>
      <c r="C444" s="722"/>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t="s">
        <v>395</v>
      </c>
      <c r="B445" s="467" t="str">
        <f>AAL445</f>
        <v>EQC.REDLINE.10.16.2013</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t="s">
        <v>395</v>
      </c>
      <c r="B446" s="467" t="s">
        <v>347</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t="s">
        <v>395</v>
      </c>
      <c r="B447" s="467" t="s">
        <v>348</v>
      </c>
      <c r="C447" s="722"/>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161</v>
      </c>
      <c r="E448" s="368">
        <f t="shared" ref="E448" si="997">NETWORKDAYS(G448,H448,S.DDL_DEQClosed)</f>
        <v>48</v>
      </c>
      <c r="F448" s="372">
        <f ca="1">NETWORKDAYS(TODAY(),H448)</f>
        <v>13</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3"/>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3"/>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349</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t="s">
        <v>395</v>
      </c>
      <c r="B452" s="416" t="s">
        <v>350</v>
      </c>
      <c r="C452" s="168"/>
      <c r="D452" s="315" t="s">
        <v>375</v>
      </c>
      <c r="E452" s="368">
        <f t="shared" si="995"/>
        <v>1</v>
      </c>
      <c r="F452" s="372">
        <f t="shared" ca="1" si="996"/>
        <v>144</v>
      </c>
      <c r="G452" s="472">
        <f t="shared" ref="G452:H458" si="998">AAG452</f>
        <v>41624</v>
      </c>
      <c r="H452" s="369">
        <f t="shared" si="998"/>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999">S.BANNER.PostEQCStart</f>
        <v>41624</v>
      </c>
      <c r="AAH452" s="78">
        <f t="shared" ref="AAH452:AAH458" si="1000">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t="s">
        <v>395</v>
      </c>
      <c r="B453" s="416" t="s">
        <v>351</v>
      </c>
      <c r="C453" s="168"/>
      <c r="D453" s="277" t="s">
        <v>21</v>
      </c>
      <c r="E453" s="368">
        <f t="shared" si="995"/>
        <v>1</v>
      </c>
      <c r="F453" s="372">
        <f t="shared" ca="1" si="996"/>
        <v>144</v>
      </c>
      <c r="G453" s="472">
        <f t="shared" si="998"/>
        <v>41624</v>
      </c>
      <c r="H453" s="369">
        <f t="shared" si="998"/>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999"/>
        <v>41624</v>
      </c>
      <c r="AAH453" s="78">
        <f t="shared" si="1000"/>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t="s">
        <v>395</v>
      </c>
      <c r="B454" s="679" t="s">
        <v>352</v>
      </c>
      <c r="C454" s="168"/>
      <c r="D454" s="277" t="s">
        <v>21</v>
      </c>
      <c r="E454" s="368">
        <f t="shared" ref="E454" si="1001">NETWORKDAYS(G454,H454,S.DDL_DEQClosed)</f>
        <v>1</v>
      </c>
      <c r="F454" s="372">
        <f t="shared" ref="F454" ca="1" si="1002">NETWORKDAYS(TODAY(),H454)</f>
        <v>144</v>
      </c>
      <c r="G454" s="472">
        <f t="shared" ref="G454" si="1003">AAG454</f>
        <v>41624</v>
      </c>
      <c r="H454" s="369">
        <f t="shared" ref="H454" si="1004">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999"/>
        <v>41624</v>
      </c>
      <c r="AAH454" s="78">
        <f t="shared" si="1000"/>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hidden="1" customHeight="1" outlineLevel="2">
      <c r="A455" s="558"/>
      <c r="B455" s="416" t="s">
        <v>341</v>
      </c>
      <c r="C455" s="231" t="s">
        <v>72</v>
      </c>
      <c r="D455" s="277" t="s">
        <v>375</v>
      </c>
      <c r="E455" s="368">
        <f t="shared" si="995"/>
        <v>1</v>
      </c>
      <c r="F455" s="372">
        <f t="shared" ca="1" si="996"/>
        <v>144</v>
      </c>
      <c r="G455" s="472">
        <f t="shared" si="998"/>
        <v>41624</v>
      </c>
      <c r="H455" s="369">
        <f t="shared" si="998"/>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999"/>
        <v>41624</v>
      </c>
      <c r="AAH455" s="78">
        <f t="shared" si="1000"/>
        <v>41624</v>
      </c>
      <c r="AAI455" s="77"/>
      <c r="AAJ455" s="77"/>
      <c r="AAK455" s="77"/>
      <c r="AAL455" s="89" t="str">
        <f>S.CodeName&amp; "COMMITTEE.THANK.YOU"</f>
        <v>COMMITTEE.THANK.YOU</v>
      </c>
      <c r="AAM455" s="112"/>
      <c r="AAN455"/>
      <c r="AAT455" s="23"/>
      <c r="AAU455" s="44"/>
    </row>
    <row r="456" spans="1:732" ht="15.75" hidden="1" customHeight="1" outlineLevel="2">
      <c r="A456" s="558"/>
      <c r="B456" s="416" t="s">
        <v>342</v>
      </c>
      <c r="C456" s="168"/>
      <c r="D456" s="277" t="s">
        <v>375</v>
      </c>
      <c r="E456" s="368">
        <f t="shared" si="995"/>
        <v>1</v>
      </c>
      <c r="F456" s="372">
        <f t="shared" ca="1" si="996"/>
        <v>144</v>
      </c>
      <c r="G456" s="472">
        <f t="shared" si="998"/>
        <v>41624</v>
      </c>
      <c r="H456" s="369">
        <f t="shared" si="998"/>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999"/>
        <v>41624</v>
      </c>
      <c r="AAH456" s="78">
        <f t="shared" si="1000"/>
        <v>41624</v>
      </c>
      <c r="AAI456" s="77"/>
      <c r="AAJ456" s="77"/>
      <c r="AAK456" s="77"/>
      <c r="AAL456" s="89" t="str">
        <f>S.CodeName&amp; "COMMITTEE.SURVEY"</f>
        <v>COMMITTEE.SURVEY</v>
      </c>
      <c r="AAM456" s="112"/>
      <c r="AAN456"/>
      <c r="AAT456" s="23"/>
      <c r="AAU456" s="44"/>
    </row>
    <row r="457" spans="1:732" ht="15.75" customHeight="1" outlineLevel="2">
      <c r="A457" s="558" t="s">
        <v>395</v>
      </c>
      <c r="B457" s="416" t="s">
        <v>343</v>
      </c>
      <c r="C457" s="168"/>
      <c r="D457" s="277" t="s">
        <v>375</v>
      </c>
      <c r="E457" s="368">
        <f t="shared" si="995"/>
        <v>1</v>
      </c>
      <c r="F457" s="372">
        <f t="shared" ca="1" si="996"/>
        <v>144</v>
      </c>
      <c r="G457" s="472">
        <f t="shared" si="998"/>
        <v>41624</v>
      </c>
      <c r="H457" s="369">
        <f t="shared" si="998"/>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999"/>
        <v>41624</v>
      </c>
      <c r="AAH457" s="78">
        <f t="shared" si="1000"/>
        <v>41624</v>
      </c>
      <c r="AAI457" s="77"/>
      <c r="AAJ457" s="77"/>
      <c r="AAK457" s="77"/>
      <c r="AAL457" s="89" t="str">
        <f>S.CodeName&amp; "YourName.EMAILS"</f>
        <v>YourName.EMAILS</v>
      </c>
      <c r="AAM457" s="112"/>
      <c r="AAN457"/>
      <c r="AAT457" s="23"/>
      <c r="AAU457" s="44"/>
    </row>
    <row r="458" spans="1:732" ht="15.75" customHeight="1" outlineLevel="2">
      <c r="A458" s="558" t="s">
        <v>395</v>
      </c>
      <c r="B458" s="416" t="s">
        <v>344</v>
      </c>
      <c r="C458" s="168"/>
      <c r="D458" s="277" t="s">
        <v>375</v>
      </c>
      <c r="E458" s="368">
        <f t="shared" si="995"/>
        <v>1</v>
      </c>
      <c r="F458" s="372">
        <f t="shared" ca="1" si="996"/>
        <v>144</v>
      </c>
      <c r="G458" s="472">
        <f t="shared" si="998"/>
        <v>41624</v>
      </c>
      <c r="H458" s="369">
        <f t="shared" si="998"/>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999"/>
        <v>41624</v>
      </c>
      <c r="AAH458" s="78">
        <f t="shared" si="1000"/>
        <v>41624</v>
      </c>
      <c r="AAI458" s="77"/>
      <c r="AAJ458" s="77"/>
      <c r="AAK458" s="77"/>
      <c r="AAL458" s="89" t="str">
        <f>S.CodeName&amp; "EVALUATION"</f>
        <v>EVALUATION</v>
      </c>
      <c r="AAM458" s="112"/>
      <c r="AAN458"/>
      <c r="AAT458" s="23"/>
      <c r="AAU458" s="44"/>
    </row>
    <row r="459" spans="1:732" ht="15.75" customHeight="1" outlineLevel="2">
      <c r="A459" s="558" t="s">
        <v>395</v>
      </c>
      <c r="B459" s="462" t="s">
        <v>131</v>
      </c>
      <c r="C459" s="689"/>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t="s">
        <v>395</v>
      </c>
      <c r="B460" s="474" t="s">
        <v>183</v>
      </c>
      <c r="C460" s="168"/>
      <c r="D460" s="277" t="s">
        <v>203</v>
      </c>
      <c r="E460" s="368">
        <f t="shared" ref="E460" si="1005">NETWORKDAYS(G460,H460,S.DDL_DEQClosed)</f>
        <v>1</v>
      </c>
      <c r="F460" s="372">
        <f t="shared" ref="F460" ca="1" si="1006">NETWORKDAYS(TODAY(),H460)</f>
        <v>103</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t="s">
        <v>395</v>
      </c>
      <c r="B461" s="316" t="s">
        <v>185</v>
      </c>
      <c r="C461" s="316"/>
      <c r="D461" s="122"/>
      <c r="E461" s="368">
        <f t="shared" ref="E461" si="1007">NETWORKDAYS(G461,H461,S.DDL_DEQClosed)</f>
        <v>1</v>
      </c>
      <c r="F461" s="372">
        <f t="shared" ref="F461" ca="1" si="1008">NETWORKDAYS(TODAY(),H461)</f>
        <v>103</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t="s">
        <v>395</v>
      </c>
      <c r="B462" s="467" t="s">
        <v>346</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t="s">
        <v>395</v>
      </c>
      <c r="B463" s="467" t="s">
        <v>345</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203</v>
      </c>
      <c r="E464" s="379">
        <f t="shared" ref="E464" si="1009">NETWORKDAYS(G464,H464,S.DDL_DEQClosed)</f>
        <v>108</v>
      </c>
      <c r="F464" s="380">
        <f ca="1">NETWORKDAYS(TODAY(),H464)</f>
        <v>75</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89"/>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t="s">
        <v>395</v>
      </c>
      <c r="B469" s="474" t="s">
        <v>132</v>
      </c>
      <c r="C469" s="168"/>
      <c r="D469" s="277"/>
      <c r="E469" s="368">
        <f t="shared" ref="E469" si="1010">NETWORKDAYS(G469,H469,S.DDL_DEQClosed)</f>
        <v>1</v>
      </c>
      <c r="F469" s="372">
        <f t="shared" ref="F469" ca="1" si="1011">NETWORKDAYS(TODAY(),H469)</f>
        <v>144</v>
      </c>
      <c r="G469" s="449">
        <f t="shared" ref="G469:H469" si="1012">AAG469</f>
        <v>41624</v>
      </c>
      <c r="H469" s="449">
        <f t="shared" si="1012"/>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89"/>
      <c r="D470" s="145"/>
      <c r="E470" s="146"/>
      <c r="F470" s="146"/>
      <c r="G470" s="145"/>
      <c r="H470" s="333" t="str">
        <f ca="1">CELL("address")</f>
        <v>$T$9</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8"/>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259</v>
      </c>
      <c r="AAF471" s="613"/>
      <c r="AAG471" s="612"/>
      <c r="AAH471" s="612"/>
      <c r="AAI471" s="612"/>
      <c r="AAJ471" s="612"/>
      <c r="AAK471" s="612"/>
      <c r="AAL471" s="612"/>
      <c r="AAM471" s="612"/>
      <c r="AAN471"/>
      <c r="AAT471" s="23"/>
      <c r="AAU471" s="44"/>
    </row>
  </sheetData>
  <sheetProtection sheet="1" scenarios="1"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1118" yWindow="694"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 G347 G355:H356 G360:H360 G389 G395 G415 G406 G423:H423 H238:H239 G225:H229 G239 H443 G455:H458 G460:H460 G469:H469 H440 G323:H323 G332:H332 H311 G393 H461 H428:H430 G429:G430 G433 G94:H97 G108:H108 G124:H126 G105:H106 G110:H114 G118:H119 G116:H116 G371:H372 H214 G452:H453 G242:G244 H267:H268 G100:H103 G85:H85 G354 G357"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271</v>
      </c>
    </row>
    <row r="2" spans="1:7" s="23" customFormat="1" ht="25.5" customHeight="1">
      <c r="A2" s="105"/>
      <c r="B2" s="806" t="s">
        <v>147</v>
      </c>
      <c r="C2" s="806"/>
      <c r="D2" s="105"/>
      <c r="E2" s="105"/>
      <c r="F2" s="105"/>
      <c r="G2" s="105"/>
    </row>
    <row r="3" spans="1:7" s="23" customFormat="1">
      <c r="A3" s="105"/>
      <c r="B3" s="557" t="s">
        <v>29</v>
      </c>
      <c r="C3" s="105" t="s">
        <v>151</v>
      </c>
      <c r="D3" s="559" t="s">
        <v>84</v>
      </c>
      <c r="E3" s="560" t="s">
        <v>320</v>
      </c>
      <c r="F3" s="560" t="s">
        <v>318</v>
      </c>
      <c r="G3" s="105"/>
    </row>
    <row r="4" spans="1:7" s="23" customFormat="1">
      <c r="A4" s="105"/>
      <c r="B4" s="557" t="s">
        <v>22</v>
      </c>
      <c r="C4" s="105" t="s">
        <v>304</v>
      </c>
      <c r="D4" s="561" t="s">
        <v>136</v>
      </c>
      <c r="E4" s="560" t="s">
        <v>319</v>
      </c>
      <c r="F4" s="667" t="s">
        <v>150</v>
      </c>
      <c r="G4" s="105"/>
    </row>
    <row r="5" spans="1:7" s="23" customFormat="1">
      <c r="A5" s="105"/>
      <c r="B5" s="557" t="s">
        <v>28</v>
      </c>
      <c r="C5" s="105"/>
      <c r="D5" s="556" t="s">
        <v>303</v>
      </c>
      <c r="E5" s="560" t="s">
        <v>321</v>
      </c>
      <c r="F5" s="667" t="s">
        <v>150</v>
      </c>
      <c r="G5" s="105"/>
    </row>
    <row r="6" spans="1:7" s="23" customFormat="1">
      <c r="A6" s="105"/>
      <c r="B6" s="557" t="s">
        <v>301</v>
      </c>
      <c r="C6" s="105" t="s">
        <v>302</v>
      </c>
      <c r="D6" s="556" t="s">
        <v>303</v>
      </c>
      <c r="E6" s="563" t="s">
        <v>322</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806" t="s">
        <v>148</v>
      </c>
      <c r="C9" s="806"/>
      <c r="D9" s="567" t="s">
        <v>152</v>
      </c>
      <c r="E9" s="568" t="s">
        <v>153</v>
      </c>
      <c r="F9" s="105"/>
      <c r="G9" s="105"/>
    </row>
    <row r="10" spans="1:7">
      <c r="A10" s="105"/>
      <c r="B10" s="557"/>
      <c r="C10" s="558"/>
      <c r="D10" s="569" t="s">
        <v>140</v>
      </c>
      <c r="E10" s="560" t="s">
        <v>307</v>
      </c>
      <c r="F10" s="105" t="s">
        <v>308</v>
      </c>
      <c r="G10" s="105"/>
    </row>
    <row r="11" spans="1:7">
      <c r="A11" s="105"/>
      <c r="B11" s="557"/>
      <c r="C11" s="558"/>
      <c r="D11" s="569" t="s">
        <v>140</v>
      </c>
      <c r="E11" s="560" t="s">
        <v>310</v>
      </c>
      <c r="F11" s="105" t="s">
        <v>309</v>
      </c>
      <c r="G11" s="105"/>
    </row>
    <row r="12" spans="1:7" s="23" customFormat="1">
      <c r="A12" s="105"/>
      <c r="B12" s="557"/>
      <c r="C12" s="105"/>
      <c r="D12" s="566" t="s">
        <v>122</v>
      </c>
      <c r="E12" s="560" t="s">
        <v>141</v>
      </c>
      <c r="F12" s="105" t="s">
        <v>305</v>
      </c>
      <c r="G12" s="105"/>
    </row>
    <row r="13" spans="1:7" s="23" customFormat="1">
      <c r="A13" s="105"/>
      <c r="B13" s="557"/>
      <c r="C13" s="105"/>
      <c r="D13" s="565" t="s">
        <v>150</v>
      </c>
      <c r="E13" s="560" t="s">
        <v>139</v>
      </c>
      <c r="F13" s="105" t="s">
        <v>306</v>
      </c>
      <c r="G13" s="105"/>
    </row>
    <row r="14" spans="1:7" ht="18">
      <c r="A14" s="105"/>
      <c r="B14" s="806" t="s">
        <v>226</v>
      </c>
      <c r="C14" s="806"/>
      <c r="D14" s="105"/>
      <c r="E14" s="105"/>
      <c r="F14" s="105"/>
      <c r="G14" s="105"/>
    </row>
    <row r="15" spans="1:7">
      <c r="A15" s="105"/>
      <c r="B15" s="557"/>
      <c r="C15" s="105" t="s">
        <v>272</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273</v>
      </c>
      <c r="F21" s="105" t="s">
        <v>0</v>
      </c>
      <c r="G21" s="105"/>
    </row>
    <row r="22" spans="1:7">
      <c r="A22" s="105"/>
      <c r="B22" s="557"/>
      <c r="C22" s="105"/>
      <c r="D22" s="105"/>
      <c r="E22" s="105" t="s">
        <v>274</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G521"/>
  <sheetViews>
    <sheetView topLeftCell="C1" workbookViewId="0">
      <selection activeCell="G6" sqref="G6"/>
    </sheetView>
  </sheetViews>
  <sheetFormatPr defaultColWidth="15.125" defaultRowHeight="15"/>
  <cols>
    <col min="1" max="1" width="5.25" style="735" hidden="1" customWidth="1"/>
    <col min="2" max="2" width="3.75" style="745" hidden="1" customWidth="1"/>
    <col min="3" max="3" width="38.875" style="744" customWidth="1"/>
    <col min="4" max="4" width="11.25" style="735" customWidth="1"/>
    <col min="5" max="5" width="7" style="735" customWidth="1"/>
    <col min="6" max="6" width="7.875" style="735" customWidth="1"/>
    <col min="7" max="7" width="91.875" style="737" customWidth="1"/>
    <col min="8" max="16384" width="15.125" style="735"/>
  </cols>
  <sheetData>
    <row r="1" spans="1:7" ht="18.75">
      <c r="B1" s="735"/>
      <c r="C1" s="736" t="s">
        <v>426</v>
      </c>
    </row>
    <row r="2" spans="1:7">
      <c r="B2" s="735"/>
      <c r="C2" s="738"/>
      <c r="D2" s="739"/>
    </row>
    <row r="3" spans="1:7" ht="18.75">
      <c r="A3" s="735" t="s">
        <v>428</v>
      </c>
      <c r="B3" s="735" t="s">
        <v>429</v>
      </c>
      <c r="C3" s="740" t="s">
        <v>431</v>
      </c>
      <c r="D3" s="739" t="s">
        <v>427</v>
      </c>
      <c r="E3" s="735" t="s">
        <v>236</v>
      </c>
      <c r="F3" s="735" t="s">
        <v>425</v>
      </c>
      <c r="G3" s="737" t="s">
        <v>430</v>
      </c>
    </row>
    <row r="4" spans="1:7">
      <c r="A4" s="735">
        <v>47</v>
      </c>
      <c r="B4" s="735"/>
      <c r="C4" s="738" t="str">
        <f>ScheduleTasks!B47</f>
        <v>Expand Core Team</v>
      </c>
      <c r="D4" s="739" t="str">
        <f>ScheduleTasks!D47</f>
        <v>LM,SE,DE</v>
      </c>
      <c r="E4" s="739">
        <f>ScheduleTasks!G47</f>
        <v>41369</v>
      </c>
      <c r="F4" s="739">
        <f>ScheduleTasks!H47</f>
        <v>41379</v>
      </c>
    </row>
    <row r="5" spans="1:7">
      <c r="A5" s="735">
        <v>48</v>
      </c>
      <c r="B5" s="735"/>
      <c r="C5" s="738" t="str">
        <f>ScheduleTasks!B48</f>
        <v>Notify new members</v>
      </c>
      <c r="D5" s="739" t="str">
        <f>ScheduleTasks!D48</f>
        <v>LM, Mgrs</v>
      </c>
      <c r="E5" s="739">
        <f>ScheduleTasks!G48</f>
        <v>41369</v>
      </c>
      <c r="F5" s="739">
        <f>ScheduleTasks!H48</f>
        <v>41414</v>
      </c>
    </row>
    <row r="6" spans="1:7">
      <c r="A6" s="735">
        <v>49</v>
      </c>
      <c r="B6" s="735"/>
      <c r="C6" s="738" t="str">
        <f>ScheduleTasks!B49</f>
        <v>Add rulemaking to work plans as needed</v>
      </c>
      <c r="D6" s="739" t="str">
        <f>ScheduleTasks!D49</f>
        <v>LM, Mgrs</v>
      </c>
      <c r="E6" s="739">
        <f>ScheduleTasks!G49</f>
        <v>41369</v>
      </c>
      <c r="F6" s="739">
        <f>ScheduleTasks!H49</f>
        <v>41369</v>
      </c>
    </row>
    <row r="7" spans="1:7">
      <c r="A7" s="735">
        <v>50</v>
      </c>
      <c r="B7" s="735"/>
      <c r="C7" s="738" t="str">
        <f>ScheduleTasks!B50</f>
        <v>Team kickoff meeting/training/work session</v>
      </c>
      <c r="D7" s="739" t="str">
        <f>ScheduleTasks!D50</f>
        <v>Team,LA</v>
      </c>
      <c r="E7" s="739">
        <f>ScheduleTasks!G50</f>
        <v>41414</v>
      </c>
      <c r="F7" s="739">
        <f>ScheduleTasks!H50</f>
        <v>41414</v>
      </c>
    </row>
    <row r="8" spans="1:7">
      <c r="A8" s="735">
        <v>51</v>
      </c>
      <c r="B8" s="735"/>
      <c r="C8" s="748" t="str">
        <f>ScheduleTasks!B51</f>
        <v>Maintaining rulemaking record</v>
      </c>
      <c r="D8" s="739"/>
      <c r="E8" s="739"/>
      <c r="F8" s="739"/>
    </row>
    <row r="9" spans="1:7">
      <c r="A9" s="735">
        <v>52</v>
      </c>
      <c r="B9" s="735"/>
      <c r="C9" s="748" t="str">
        <f>ScheduleTasks!B52</f>
        <v>File naming conventions</v>
      </c>
      <c r="D9" s="739"/>
      <c r="E9" s="739"/>
      <c r="F9" s="739"/>
    </row>
    <row r="10" spans="1:7">
      <c r="A10" s="735">
        <v>53</v>
      </c>
      <c r="B10" s="735"/>
      <c r="C10" s="748" t="str">
        <f>ScheduleTasks!B53</f>
        <v>Rulemaking SharePoint</v>
      </c>
      <c r="D10" s="739"/>
      <c r="E10" s="739"/>
      <c r="F10" s="739"/>
    </row>
    <row r="11" spans="1:7">
      <c r="A11" s="735">
        <v>54</v>
      </c>
      <c r="B11" s="735"/>
      <c r="C11" s="748" t="str">
        <f>ScheduleTasks!B54</f>
        <v>Shared drive: Rules _Development</v>
      </c>
      <c r="D11" s="739"/>
      <c r="E11" s="739"/>
      <c r="F11" s="739"/>
    </row>
    <row r="12" spans="1:7">
      <c r="A12" s="735">
        <v>55</v>
      </c>
      <c r="B12" s="735"/>
      <c r="C12" s="748" t="str">
        <f>ScheduleTasks!B55</f>
        <v>Discuss Overview of Key Dates above</v>
      </c>
      <c r="D12" s="739"/>
      <c r="E12" s="739"/>
      <c r="F12" s="739"/>
    </row>
    <row r="13" spans="1:7">
      <c r="A13" s="735">
        <v>56</v>
      </c>
      <c r="B13" s="735"/>
      <c r="C13" s="748" t="str">
        <f>ScheduleTasks!B56</f>
        <v>Overview of main external work products</v>
      </c>
      <c r="D13" s="739"/>
      <c r="E13" s="739"/>
      <c r="F13" s="739"/>
    </row>
    <row r="14" spans="1:7">
      <c r="A14" s="735">
        <v>64</v>
      </c>
      <c r="B14" s="735"/>
      <c r="C14" s="748" t="str">
        <f>ScheduleTasks!B64</f>
        <v>Review/refine RESOURCES</v>
      </c>
      <c r="D14" s="739"/>
      <c r="E14" s="739"/>
      <c r="F14" s="739"/>
    </row>
    <row r="15" spans="1:7">
      <c r="A15" s="735">
        <v>65</v>
      </c>
      <c r="B15" s="735"/>
      <c r="C15" s="748" t="str">
        <f>ScheduleTasks!B65</f>
        <v>Review/refine CONSIDERATIONS</v>
      </c>
      <c r="D15" s="739"/>
      <c r="E15" s="739"/>
      <c r="F15" s="739"/>
    </row>
    <row r="16" spans="1:7">
      <c r="A16" s="735">
        <v>66</v>
      </c>
      <c r="B16" s="735"/>
      <c r="C16" s="748" t="str">
        <f>ScheduleTasks!B66</f>
        <v>Schedule recurring team meetings</v>
      </c>
      <c r="D16" s="739"/>
      <c r="E16" s="739" t="str">
        <f>ScheduleTasks!G66</f>
        <v xml:space="preserve"> </v>
      </c>
      <c r="F16" s="739"/>
    </row>
    <row r="17" spans="1:7">
      <c r="A17" s="735">
        <v>67</v>
      </c>
      <c r="B17" s="735"/>
      <c r="C17" s="738" t="str">
        <f>ScheduleTasks!B67</f>
        <v>Obtain rules and new numbers if needed</v>
      </c>
      <c r="D17" s="739" t="str">
        <f>ScheduleTasks!D67</f>
        <v>DE, SE. MV</v>
      </c>
      <c r="E17" s="739">
        <f>ScheduleTasks!G67</f>
        <v>41414</v>
      </c>
      <c r="F17" s="739">
        <f>ScheduleTasks!H67</f>
        <v>41425</v>
      </c>
      <c r="G17" s="737" t="s">
        <v>439</v>
      </c>
    </row>
    <row r="18" spans="1:7">
      <c r="A18" s="735">
        <v>68</v>
      </c>
      <c r="B18" s="735"/>
      <c r="C18" s="748" t="str">
        <f>ScheduleTasks!B68</f>
        <v>Save rules as PROPOSED.RULES</v>
      </c>
      <c r="D18" s="739" t="str">
        <f>ScheduleTasks!D68</f>
        <v>DE</v>
      </c>
      <c r="E18" s="739">
        <f>ScheduleTasks!G68</f>
        <v>41425</v>
      </c>
      <c r="F18" s="739">
        <f>ScheduleTasks!H68</f>
        <v>41425</v>
      </c>
      <c r="G18" s="737" t="s">
        <v>440</v>
      </c>
    </row>
    <row r="19" spans="1:7">
      <c r="A19" s="735">
        <v>69</v>
      </c>
      <c r="B19" s="735"/>
      <c r="C19" s="748" t="str">
        <f>ScheduleTasks!B69</f>
        <v>Work with SOS on any new division/rule numbers</v>
      </c>
      <c r="D19" s="739" t="str">
        <f>ScheduleTasks!D69</f>
        <v>DE,MV</v>
      </c>
      <c r="E19" s="739">
        <f>ScheduleTasks!G69</f>
        <v>41369</v>
      </c>
      <c r="F19" s="739">
        <f>ScheduleTasks!H69</f>
        <v>41369</v>
      </c>
      <c r="G19" s="737" t="s">
        <v>450</v>
      </c>
    </row>
    <row r="20" spans="1:7">
      <c r="A20" s="735">
        <v>70</v>
      </c>
      <c r="B20" s="735"/>
      <c r="C20" s="738" t="str">
        <f>ScheduleTasks!B70</f>
        <v>Identify land use rules</v>
      </c>
      <c r="D20" s="739" t="str">
        <f>ScheduleTasks!D70</f>
        <v>SE,DE</v>
      </c>
      <c r="E20" s="739">
        <f>ScheduleTasks!G70</f>
        <v>41369</v>
      </c>
      <c r="F20" s="739">
        <f>ScheduleTasks!H70</f>
        <v>41425</v>
      </c>
      <c r="G20" s="737" t="s">
        <v>436</v>
      </c>
    </row>
    <row r="21" spans="1:7">
      <c r="B21" s="735"/>
      <c r="C21" s="738"/>
      <c r="D21" s="739"/>
      <c r="E21" s="739"/>
      <c r="F21" s="739"/>
    </row>
    <row r="22" spans="1:7" ht="18.75">
      <c r="B22" s="735"/>
      <c r="C22" s="740" t="s">
        <v>424</v>
      </c>
      <c r="D22" s="739"/>
      <c r="E22" s="739"/>
      <c r="F22" s="739"/>
    </row>
    <row r="23" spans="1:7" ht="16.5" hidden="1" customHeight="1">
      <c r="A23" s="735">
        <v>71</v>
      </c>
      <c r="B23" s="735"/>
      <c r="C23" s="738" t="str">
        <f>ScheduleTasks!B71</f>
        <v xml:space="preserve">  State Implementation Plan </v>
      </c>
      <c r="D23" s="739" t="str">
        <f>ScheduleTasks!D71</f>
        <v>SE,SIPCo</v>
      </c>
      <c r="E23" s="739">
        <f>ScheduleTasks!G71</f>
        <v>41379</v>
      </c>
      <c r="F23" s="739">
        <f>ScheduleTasks!H71</f>
        <v>41456</v>
      </c>
    </row>
    <row r="24" spans="1:7" ht="16.5" customHeight="1">
      <c r="A24" s="735">
        <v>78</v>
      </c>
      <c r="B24" s="735"/>
      <c r="C24" s="749" t="str">
        <f>ScheduleTasks!B78</f>
        <v>Submit Notice to EPA - 45 day before 1st hearing</v>
      </c>
      <c r="D24" s="739" t="str">
        <f>ScheduleTasks!D78</f>
        <v>SE,SIPCo</v>
      </c>
      <c r="E24" s="739"/>
      <c r="F24" s="739">
        <f>ScheduleTasks!H78</f>
        <v>41456</v>
      </c>
      <c r="G24" s="752" t="s">
        <v>456</v>
      </c>
    </row>
    <row r="25" spans="1:7">
      <c r="A25" s="735">
        <v>28</v>
      </c>
      <c r="B25" s="735"/>
      <c r="C25" s="749" t="str">
        <f>ScheduleTasks!B28</f>
        <v>SOS - submit on workday &lt;=15th of month BEFORE Bulletin (H29)</v>
      </c>
      <c r="D25" s="739"/>
      <c r="E25" s="739"/>
      <c r="F25" s="739">
        <f>ScheduleTasks!H28</f>
        <v>41470</v>
      </c>
      <c r="G25" s="737" t="s">
        <v>432</v>
      </c>
    </row>
    <row r="26" spans="1:7">
      <c r="A26" s="735">
        <v>29</v>
      </c>
      <c r="B26" s="735"/>
      <c r="C26" s="749" t="str">
        <f>ScheduleTasks!B29</f>
        <v>SOS - Bulletin always publishes 1st of month</v>
      </c>
      <c r="D26" s="739"/>
      <c r="E26" s="739" t="str">
        <f>ScheduleTasks!G29</f>
        <v xml:space="preserve"> </v>
      </c>
      <c r="F26" s="739">
        <f>ScheduleTasks!H29</f>
        <v>41487</v>
      </c>
      <c r="G26" s="737" t="s">
        <v>433</v>
      </c>
    </row>
    <row r="27" spans="1:7">
      <c r="A27" s="735">
        <v>254</v>
      </c>
      <c r="B27" s="735"/>
      <c r="C27" s="749" t="str">
        <f>ScheduleTasks!B254</f>
        <v xml:space="preserve">FIRST hearing </v>
      </c>
      <c r="D27" s="739" t="str">
        <f>ScheduleTasks!D254</f>
        <v>Portland</v>
      </c>
      <c r="E27" s="739" t="str">
        <f>ScheduleTasks!H254</f>
        <v>6  p.m.</v>
      </c>
      <c r="F27" s="739">
        <f>ScheduleTasks!G254</f>
        <v>41501</v>
      </c>
      <c r="G27" s="737" t="s">
        <v>434</v>
      </c>
    </row>
    <row r="28" spans="1:7">
      <c r="A28" s="735">
        <v>262</v>
      </c>
      <c r="B28" s="735"/>
      <c r="C28" s="749" t="str">
        <f>ScheduleTasks!B262</f>
        <v>Reserve venues/equipment hearings</v>
      </c>
      <c r="D28" s="739" t="str">
        <f>ScheduleTasks!D262</f>
        <v>DS</v>
      </c>
      <c r="E28" s="739">
        <f>ScheduleTasks!G262</f>
        <v>41409</v>
      </c>
      <c r="F28" s="739">
        <f>ScheduleTasks!H262</f>
        <v>41428</v>
      </c>
      <c r="G28" s="737" t="s">
        <v>441</v>
      </c>
    </row>
    <row r="29" spans="1:7" ht="45">
      <c r="A29" s="735">
        <v>264</v>
      </c>
      <c r="B29" s="735"/>
      <c r="C29" s="749" t="str">
        <f>ScheduleTasks!B264</f>
        <v>Draft program WEBPAGE</v>
      </c>
      <c r="D29" s="739" t="str">
        <f>ScheduleTasks!D264</f>
        <v>DE, Team</v>
      </c>
      <c r="E29" s="739">
        <f>ScheduleTasks!G264</f>
        <v>41425</v>
      </c>
      <c r="F29" s="739">
        <f>ScheduleTasks!H264</f>
        <v>41430</v>
      </c>
      <c r="G29" s="737" t="s">
        <v>435</v>
      </c>
    </row>
    <row r="30" spans="1:7">
      <c r="A30" s="735">
        <v>265</v>
      </c>
      <c r="B30" s="735"/>
      <c r="C30" s="748" t="str">
        <f>ScheduleTasks!B265</f>
        <v xml:space="preserve">Content contributions </v>
      </c>
      <c r="D30" s="739" t="str">
        <f>ScheduleTasks!D265</f>
        <v>SE, Team, SC</v>
      </c>
      <c r="E30" s="739">
        <f>ScheduleTasks!G265</f>
        <v>41430</v>
      </c>
      <c r="F30" s="739">
        <f>ScheduleTasks!H265</f>
        <v>41435</v>
      </c>
      <c r="G30" s="737" t="s">
        <v>103</v>
      </c>
    </row>
    <row r="31" spans="1:7">
      <c r="A31" s="735">
        <v>266</v>
      </c>
      <c r="B31" s="735"/>
      <c r="C31" s="748" t="str">
        <f>ScheduleTasks!B266</f>
        <v>1st loop for LM approval of webpage</v>
      </c>
      <c r="D31" s="739" t="str">
        <f>ScheduleTasks!D266</f>
        <v>LM</v>
      </c>
      <c r="E31" s="739">
        <f>ScheduleTasks!G266</f>
        <v>41435</v>
      </c>
      <c r="F31" s="739">
        <f>ScheduleTasks!H266</f>
        <v>41439</v>
      </c>
      <c r="G31" s="737" t="s">
        <v>104</v>
      </c>
    </row>
    <row r="32" spans="1:7">
      <c r="A32" s="735">
        <v>269</v>
      </c>
      <c r="B32" s="735"/>
      <c r="C32" s="748" t="str">
        <f>ScheduleTasks!B269</f>
        <v>Final loop for LM approval of webpage</v>
      </c>
      <c r="D32" s="739" t="str">
        <f>ScheduleTasks!D269</f>
        <v>LM</v>
      </c>
      <c r="E32" s="739">
        <f>ScheduleTasks!G269</f>
        <v>41439</v>
      </c>
      <c r="F32" s="739">
        <f>ScheduleTasks!H269</f>
        <v>41445</v>
      </c>
      <c r="G32" s="737" t="s">
        <v>107</v>
      </c>
    </row>
    <row r="33" spans="1:7" ht="18.75">
      <c r="B33" s="735"/>
      <c r="C33" s="755" t="s">
        <v>462</v>
      </c>
      <c r="D33" s="739"/>
      <c r="E33" s="739"/>
      <c r="F33" s="739"/>
    </row>
    <row r="34" spans="1:7">
      <c r="A34" s="735">
        <v>271</v>
      </c>
      <c r="B34" s="735"/>
      <c r="C34" s="750" t="str">
        <f>ScheduleTasks!B271</f>
        <v>Develop Notice Packet</v>
      </c>
      <c r="D34" s="739" t="str">
        <f>ScheduleTasks!D271</f>
        <v>DE</v>
      </c>
      <c r="E34" s="739">
        <f>ScheduleTasks!G271</f>
        <v>41369</v>
      </c>
      <c r="F34" s="739">
        <f>ScheduleTasks!H271</f>
        <v>41439</v>
      </c>
      <c r="G34" s="737" t="s">
        <v>442</v>
      </c>
    </row>
    <row r="35" spans="1:7">
      <c r="A35" s="735">
        <v>273</v>
      </c>
      <c r="B35" s="735"/>
      <c r="C35" s="748" t="str">
        <f>ScheduleTasks!B273</f>
        <v>a. INVITATION.TO.COMMENT (blank in folder 4)</v>
      </c>
      <c r="D35" s="739" t="str">
        <f>ScheduleTasks!D273</f>
        <v>Team</v>
      </c>
      <c r="E35" s="739">
        <f>ScheduleTasks!G273</f>
        <v>41369</v>
      </c>
      <c r="F35" s="739">
        <f>ScheduleTasks!H273</f>
        <v>41439</v>
      </c>
    </row>
    <row r="36" spans="1:7">
      <c r="A36" s="735">
        <v>274</v>
      </c>
      <c r="B36" s="735"/>
      <c r="C36" s="748" t="str">
        <f>ScheduleTasks!B274</f>
        <v>b. PROPOSED.RULES</v>
      </c>
      <c r="D36" s="739" t="str">
        <f>ScheduleTasks!D274</f>
        <v>DE</v>
      </c>
      <c r="E36" s="739">
        <f>ScheduleTasks!G274</f>
        <v>41369</v>
      </c>
      <c r="F36" s="739">
        <f>ScheduleTasks!H274</f>
        <v>41439</v>
      </c>
      <c r="G36" s="737" t="s">
        <v>437</v>
      </c>
    </row>
    <row r="37" spans="1:7">
      <c r="A37" s="735">
        <v>275</v>
      </c>
      <c r="B37" s="735"/>
      <c r="C37" s="751" t="str">
        <f>ScheduleTasks!B275</f>
        <v>Verify using latest rules</v>
      </c>
      <c r="D37" s="739" t="str">
        <f>ScheduleTasks!D275</f>
        <v>DE</v>
      </c>
      <c r="E37" s="739">
        <f>ScheduleTasks!G275</f>
        <v>41369</v>
      </c>
      <c r="F37" s="739">
        <f>ScheduleTasks!H275</f>
        <v>41439</v>
      </c>
      <c r="G37" s="737" t="s">
        <v>438</v>
      </c>
    </row>
    <row r="38" spans="1:7">
      <c r="A38" s="735">
        <v>276</v>
      </c>
      <c r="B38" s="735"/>
      <c r="C38" s="748" t="str">
        <f>ScheduleTasks!B276</f>
        <v>c. NOTICE (blank in folder 4)</v>
      </c>
      <c r="D38" s="739" t="str">
        <f>ScheduleTasks!D276</f>
        <v>Team</v>
      </c>
      <c r="E38" s="739">
        <f>ScheduleTasks!G276</f>
        <v>41369</v>
      </c>
      <c r="F38" s="739">
        <f>ScheduleTasks!H276</f>
        <v>41439</v>
      </c>
    </row>
    <row r="39" spans="1:7">
      <c r="A39" s="735">
        <v>277</v>
      </c>
      <c r="B39" s="735"/>
      <c r="C39" s="751" t="str">
        <f>ScheduleTasks!B277</f>
        <v>Overview</v>
      </c>
      <c r="D39" s="739"/>
      <c r="E39" s="739"/>
      <c r="F39" s="739"/>
    </row>
    <row r="40" spans="1:7">
      <c r="A40" s="735">
        <v>278</v>
      </c>
      <c r="B40" s="735"/>
      <c r="C40" s="751" t="str">
        <f>ScheduleTasks!B278</f>
        <v>Statement of need</v>
      </c>
      <c r="D40" s="739"/>
      <c r="E40" s="739"/>
      <c r="F40" s="739"/>
    </row>
    <row r="41" spans="1:7">
      <c r="A41" s="735">
        <v>279</v>
      </c>
      <c r="B41" s="735"/>
      <c r="C41" s="751" t="str">
        <f>ScheduleTasks!B279</f>
        <v>Federal relationships</v>
      </c>
      <c r="D41" s="739"/>
      <c r="E41" s="739"/>
      <c r="F41" s="739"/>
    </row>
    <row r="42" spans="1:7">
      <c r="A42" s="735">
        <v>280</v>
      </c>
      <c r="B42" s="735"/>
      <c r="C42" s="751" t="str">
        <f>ScheduleTasks!B280</f>
        <v>Rules affected, authorities, supporting docs</v>
      </c>
      <c r="D42" s="739"/>
      <c r="E42" s="739"/>
      <c r="F42" s="739"/>
    </row>
    <row r="43" spans="1:7">
      <c r="A43" s="735">
        <v>281</v>
      </c>
      <c r="B43" s="735"/>
      <c r="C43" s="751" t="str">
        <f>ScheduleTasks!B281</f>
        <v>Statement of fiscal impact</v>
      </c>
      <c r="D43" s="739"/>
      <c r="E43" s="739"/>
      <c r="F43" s="739"/>
    </row>
    <row r="44" spans="1:7">
      <c r="A44" s="735">
        <v>283</v>
      </c>
      <c r="B44" s="735"/>
      <c r="C44" s="751" t="str">
        <f>ScheduleTasks!B283</f>
        <v>Land use</v>
      </c>
      <c r="D44" s="739"/>
      <c r="E44" s="739"/>
      <c r="F44" s="739"/>
    </row>
    <row r="45" spans="1:7">
      <c r="A45" s="735">
        <v>284</v>
      </c>
      <c r="B45" s="735"/>
      <c r="C45" s="748" t="str">
        <f>ScheduleTasks!B284</f>
        <v>d. SUPPORTING.DOCS</v>
      </c>
      <c r="D45" s="739" t="str">
        <f>ScheduleTasks!D284</f>
        <v>Team</v>
      </c>
      <c r="E45" s="739">
        <f>ScheduleTasks!G284</f>
        <v>41369</v>
      </c>
      <c r="F45" s="739">
        <f>ScheduleTasks!H284</f>
        <v>41439</v>
      </c>
    </row>
    <row r="46" spans="1:7">
      <c r="A46" s="735">
        <v>285</v>
      </c>
      <c r="B46" s="735"/>
      <c r="C46" s="748" t="str">
        <f>ScheduleTasks!B285</f>
        <v>e. SIP</v>
      </c>
      <c r="D46" s="739" t="str">
        <f>ScheduleTasks!D285</f>
        <v>SIPCo</v>
      </c>
      <c r="E46" s="739">
        <f>ScheduleTasks!G285</f>
        <v>41369</v>
      </c>
      <c r="F46" s="739">
        <f>ScheduleTasks!H285</f>
        <v>41439</v>
      </c>
    </row>
    <row r="47" spans="1:7">
      <c r="A47" s="735">
        <v>286</v>
      </c>
      <c r="B47" s="735"/>
      <c r="C47" s="749" t="str">
        <f>ScheduleTasks!B286</f>
        <v>Draft ##AD if needed</v>
      </c>
      <c r="D47" s="739" t="str">
        <f>ScheduleTasks!D286</f>
        <v xml:space="preserve"> Team</v>
      </c>
      <c r="E47" s="739">
        <f>ScheduleTasks!G286</f>
        <v>41425</v>
      </c>
      <c r="F47" s="739">
        <f>ScheduleTasks!H286</f>
        <v>41439</v>
      </c>
      <c r="G47" s="737" t="s">
        <v>445</v>
      </c>
    </row>
    <row r="48" spans="1:7">
      <c r="A48" s="735">
        <v>287</v>
      </c>
      <c r="B48" s="735"/>
      <c r="C48" s="738" t="str">
        <f>ScheduleTasks!B287</f>
        <v>Identify hearings officers</v>
      </c>
      <c r="D48" s="739" t="str">
        <f>ScheduleTasks!D287</f>
        <v>DE</v>
      </c>
      <c r="E48" s="739">
        <f>ScheduleTasks!G287</f>
        <v>41414</v>
      </c>
      <c r="F48" s="739">
        <f>ScheduleTasks!H287</f>
        <v>41439</v>
      </c>
      <c r="G48" s="737" t="s">
        <v>446</v>
      </c>
    </row>
    <row r="49" spans="1:7">
      <c r="A49" s="735">
        <v>288</v>
      </c>
      <c r="B49" s="735"/>
      <c r="C49" s="749" t="str">
        <f>ScheduleTasks!B288</f>
        <v>Get Notice Packet recommendations from RESOURCES</v>
      </c>
      <c r="D49" s="739" t="str">
        <f>ScheduleTasks!D288</f>
        <v>DE</v>
      </c>
      <c r="E49" s="739">
        <f>ScheduleTasks!G288</f>
        <v>41369</v>
      </c>
      <c r="F49" s="739">
        <f>ScheduleTasks!H288</f>
        <v>41439</v>
      </c>
      <c r="G49" s="737" t="s">
        <v>464</v>
      </c>
    </row>
    <row r="50" spans="1:7">
      <c r="A50" s="735">
        <v>290</v>
      </c>
      <c r="B50" s="735"/>
      <c r="C50" s="738" t="str">
        <f>ScheduleTasks!B290</f>
        <v>Budget-Statement of fiscal impact</v>
      </c>
      <c r="D50" s="739"/>
      <c r="E50" s="739"/>
      <c r="F50" s="739"/>
    </row>
    <row r="51" spans="1:7">
      <c r="A51" s="735">
        <v>291</v>
      </c>
      <c r="B51" s="735"/>
      <c r="C51" s="738" t="str">
        <f>ScheduleTasks!B291</f>
        <v>SIP Coordinator-as needed for b. &amp; e. above</v>
      </c>
      <c r="D51" s="739"/>
      <c r="E51" s="739"/>
      <c r="F51" s="739"/>
    </row>
    <row r="52" spans="1:7">
      <c r="A52" s="735">
        <v>292</v>
      </c>
      <c r="B52" s="735"/>
      <c r="C52" s="738" t="str">
        <f>ScheduleTasks!B292</f>
        <v>DOJ-as needed for b. and c. above</v>
      </c>
      <c r="D52" s="739"/>
      <c r="E52" s="739"/>
      <c r="F52" s="739"/>
    </row>
    <row r="53" spans="1:7">
      <c r="A53" s="735">
        <v>293</v>
      </c>
      <c r="B53" s="735"/>
      <c r="C53" s="738" t="str">
        <f>ScheduleTasks!B293</f>
        <v>ARC and OCO-for entire Notice Packet</v>
      </c>
      <c r="D53" s="739"/>
      <c r="E53" s="739"/>
      <c r="F53" s="739"/>
    </row>
    <row r="54" spans="1:7">
      <c r="B54" s="735"/>
      <c r="C54" s="756" t="s">
        <v>463</v>
      </c>
      <c r="D54" s="739"/>
      <c r="E54" s="739"/>
      <c r="F54" s="739"/>
    </row>
    <row r="55" spans="1:7">
      <c r="A55" s="735">
        <v>294</v>
      </c>
      <c r="B55" s="735"/>
      <c r="C55" s="747" t="str">
        <f>ScheduleTasks!B294</f>
        <v>1st loop for LM approval of packet</v>
      </c>
      <c r="D55" s="739" t="str">
        <f>ScheduleTasks!D294</f>
        <v>LM</v>
      </c>
      <c r="E55" s="739">
        <f>ScheduleTasks!G294</f>
        <v>41425</v>
      </c>
      <c r="F55" s="739">
        <f>ScheduleTasks!H294</f>
        <v>41429</v>
      </c>
      <c r="G55" s="737" t="s">
        <v>79</v>
      </c>
    </row>
    <row r="56" spans="1:7">
      <c r="A56" s="735">
        <v>297</v>
      </c>
      <c r="B56" s="735"/>
      <c r="C56" s="747" t="str">
        <f>ScheduleTasks!B297</f>
        <v>Final loop for LM approval of packet</v>
      </c>
      <c r="D56" s="739" t="str">
        <f>ScheduleTasks!D297</f>
        <v>LM</v>
      </c>
      <c r="E56" s="739">
        <f>ScheduleTasks!G297</f>
        <v>41438</v>
      </c>
      <c r="F56" s="739">
        <f>ScheduleTasks!H297</f>
        <v>41438</v>
      </c>
      <c r="G56" s="737" t="s">
        <v>82</v>
      </c>
    </row>
    <row r="57" spans="1:7">
      <c r="A57" s="735">
        <v>300</v>
      </c>
      <c r="B57" s="735"/>
      <c r="C57" s="749" t="str">
        <f>ScheduleTasks!B300</f>
        <v>LA briefing meeting</v>
      </c>
      <c r="D57" s="739" t="str">
        <f>ScheduleTasks!D300</f>
        <v>Team, LA</v>
      </c>
      <c r="E57" s="739">
        <f>ScheduleTasks!G300</f>
        <v>41439</v>
      </c>
      <c r="F57" s="739">
        <f>ScheduleTasks!H300</f>
        <v>41439</v>
      </c>
      <c r="G57" s="737" t="s">
        <v>91</v>
      </c>
    </row>
    <row r="58" spans="1:7">
      <c r="A58" s="735">
        <v>301</v>
      </c>
      <c r="B58" s="735"/>
      <c r="C58" s="747" t="str">
        <f>ScheduleTasks!B301</f>
        <v>OPEN preview period for Notice Packet</v>
      </c>
      <c r="D58" s="739" t="str">
        <f>ScheduleTasks!D301</f>
        <v>LA, DE</v>
      </c>
      <c r="E58" s="739"/>
      <c r="F58" s="739">
        <f>ScheduleTasks!H301</f>
        <v>41439</v>
      </c>
      <c r="G58" s="737" t="s">
        <v>176</v>
      </c>
    </row>
    <row r="59" spans="1:7">
      <c r="A59" s="735">
        <v>302</v>
      </c>
      <c r="B59" s="735"/>
      <c r="C59" s="747" t="str">
        <f>ScheduleTasks!B302</f>
        <v>Notify EMT</v>
      </c>
      <c r="D59" s="739"/>
      <c r="E59" s="739"/>
      <c r="F59" s="739"/>
      <c r="G59" s="737" t="s">
        <v>33</v>
      </c>
    </row>
    <row r="60" spans="1:7">
      <c r="A60" s="735">
        <v>303</v>
      </c>
      <c r="B60" s="735"/>
      <c r="C60" s="747" t="str">
        <f>ScheduleTasks!B303</f>
        <v>Notify DEQ contributing RESOURCES</v>
      </c>
      <c r="D60" s="739"/>
      <c r="E60" s="739"/>
      <c r="F60" s="739"/>
      <c r="G60" s="737" t="s">
        <v>155</v>
      </c>
    </row>
    <row r="61" spans="1:7">
      <c r="A61" s="735">
        <v>304</v>
      </c>
      <c r="B61" s="735"/>
      <c r="C61" s="747" t="str">
        <f>ScheduleTasks!B304</f>
        <v>CLOSE Notice Packet preview period</v>
      </c>
      <c r="D61" s="739" t="str">
        <f>ScheduleTasks!D304</f>
        <v>DE</v>
      </c>
      <c r="E61" s="739"/>
      <c r="F61" s="739">
        <f>ScheduleTasks!H304</f>
        <v>41446</v>
      </c>
      <c r="G61" s="737" t="s">
        <v>187</v>
      </c>
    </row>
    <row r="62" spans="1:7">
      <c r="A62" s="735">
        <v>305</v>
      </c>
      <c r="B62" s="735"/>
      <c r="C62" s="738" t="str">
        <f>ScheduleTasks!B305</f>
        <v>Decide how to address any feedback</v>
      </c>
      <c r="D62" s="739" t="str">
        <f>ScheduleTasks!D305</f>
        <v>Team</v>
      </c>
      <c r="E62" s="739">
        <f>ScheduleTasks!G305</f>
        <v>41446</v>
      </c>
      <c r="F62" s="739">
        <f>ScheduleTasks!H305</f>
        <v>41456</v>
      </c>
      <c r="G62" s="737" t="s">
        <v>68</v>
      </c>
    </row>
    <row r="63" spans="1:7">
      <c r="A63" s="735">
        <v>306</v>
      </c>
      <c r="B63" s="735"/>
      <c r="C63" s="738" t="str">
        <f>ScheduleTasks!B306</f>
        <v>Modify notice documents as needed</v>
      </c>
      <c r="D63" s="739" t="str">
        <f>ScheduleTasks!D306</f>
        <v>DE</v>
      </c>
      <c r="E63" s="739">
        <f>ScheduleTasks!G306</f>
        <v>41446</v>
      </c>
      <c r="F63" s="739">
        <f>ScheduleTasks!H306</f>
        <v>41458</v>
      </c>
      <c r="G63" s="737" t="s">
        <v>51</v>
      </c>
    </row>
    <row r="64" spans="1:7">
      <c r="A64" s="735">
        <v>307</v>
      </c>
      <c r="B64" s="735"/>
      <c r="C64" s="738" t="str">
        <f>ScheduleTasks!B307</f>
        <v>Obtain BUDGET.REVIEW.FISCAL</v>
      </c>
      <c r="D64" s="739" t="str">
        <f>ScheduleTasks!D307</f>
        <v>DE</v>
      </c>
      <c r="E64" s="739">
        <f>ScheduleTasks!G307</f>
        <v>41464</v>
      </c>
      <c r="F64" s="739">
        <f>ScheduleTasks!H307</f>
        <v>41466</v>
      </c>
      <c r="G64" s="737" t="s">
        <v>339</v>
      </c>
    </row>
    <row r="65" spans="1:7">
      <c r="A65" s="735">
        <v>308</v>
      </c>
      <c r="B65" s="735"/>
      <c r="C65" s="738" t="str">
        <f>ScheduleTasks!B308</f>
        <v>Verify compilation of PROPOSED.RULES</v>
      </c>
      <c r="D65" s="739" t="str">
        <f>ScheduleTasks!D308</f>
        <v>DE</v>
      </c>
      <c r="E65" s="739">
        <f>ScheduleTasks!G308</f>
        <v>41464</v>
      </c>
      <c r="F65" s="739">
        <f>ScheduleTasks!H308</f>
        <v>41464</v>
      </c>
      <c r="G65" s="737" t="s">
        <v>340</v>
      </c>
    </row>
    <row r="66" spans="1:7">
      <c r="A66" s="735">
        <v>309</v>
      </c>
      <c r="B66" s="735"/>
      <c r="C66" s="738" t="str">
        <f>ScheduleTasks!B309</f>
        <v xml:space="preserve">Obtain managers approval of Notice Packet </v>
      </c>
      <c r="D66" s="739" t="str">
        <f>ScheduleTasks!D309</f>
        <v>DE,LM,LA</v>
      </c>
      <c r="E66" s="739">
        <f>ScheduleTasks!G309</f>
        <v>41458</v>
      </c>
      <c r="F66" s="739">
        <f>ScheduleTasks!H309</f>
        <v>41466</v>
      </c>
      <c r="G66" s="737" t="s">
        <v>399</v>
      </c>
    </row>
    <row r="67" spans="1:7">
      <c r="A67" s="735">
        <v>310</v>
      </c>
      <c r="B67" s="735"/>
      <c r="C67" s="738" t="str">
        <f>ScheduleTasks!B310</f>
        <v>Notify ARC Notice Packet approved</v>
      </c>
      <c r="D67" s="739" t="str">
        <f>ScheduleTasks!D310</f>
        <v>DE</v>
      </c>
      <c r="E67" s="739">
        <f>ScheduleTasks!G310</f>
        <v>41466</v>
      </c>
      <c r="F67" s="739">
        <f>ScheduleTasks!H310</f>
        <v>41466</v>
      </c>
      <c r="G67" s="737" t="s">
        <v>400</v>
      </c>
    </row>
    <row r="68" spans="1:7">
      <c r="A68" s="735">
        <v>311</v>
      </c>
      <c r="B68" s="735"/>
      <c r="C68" s="738" t="str">
        <f>ScheduleTasks!B311</f>
        <v>Submit SIP &amp; DOJ approval to EPA</v>
      </c>
      <c r="D68" s="739" t="str">
        <f>ScheduleTasks!D311</f>
        <v>SIPCo</v>
      </c>
      <c r="E68" s="739">
        <f>ScheduleTasks!G311</f>
        <v>41466</v>
      </c>
      <c r="F68" s="739">
        <f>ScheduleTasks!H311</f>
        <v>41466</v>
      </c>
      <c r="G68" s="737" t="s">
        <v>50</v>
      </c>
    </row>
    <row r="69" spans="1:7">
      <c r="A69" s="735">
        <v>312</v>
      </c>
      <c r="B69" s="735"/>
      <c r="C69" s="738" t="str">
        <f>ScheduleTasks!B312</f>
        <v>Perform final plain English review if changes</v>
      </c>
      <c r="D69" s="739" t="str">
        <f>ScheduleTasks!D312</f>
        <v>ARC/SC</v>
      </c>
      <c r="E69" s="739">
        <f>ScheduleTasks!G312</f>
        <v>41466</v>
      </c>
      <c r="F69" s="739">
        <f>ScheduleTasks!H312</f>
        <v>41470</v>
      </c>
      <c r="G69" s="737" t="s">
        <v>230</v>
      </c>
    </row>
    <row r="70" spans="1:7">
      <c r="A70" s="735">
        <v>314</v>
      </c>
      <c r="B70" s="735"/>
      <c r="C70" s="738" t="str">
        <f>ScheduleTasks!B314</f>
        <v>ARC Actions - Submit/save official notifications:</v>
      </c>
      <c r="D70" s="739" t="str">
        <f>ScheduleTasks!D314</f>
        <v>MV</v>
      </c>
      <c r="E70" s="739">
        <f>ScheduleTasks!G314</f>
        <v>41470</v>
      </c>
      <c r="F70" s="739">
        <f>ScheduleTasks!H314</f>
        <v>41487</v>
      </c>
      <c r="G70" s="737" t="s">
        <v>401</v>
      </c>
    </row>
    <row r="71" spans="1:7">
      <c r="A71" s="735">
        <v>315</v>
      </c>
      <c r="B71" s="735"/>
      <c r="C71" s="738" t="str">
        <f>ScheduleTasks!B315</f>
        <v>SOS.EMAIL.PROOF</v>
      </c>
      <c r="D71" s="739"/>
      <c r="E71" s="739"/>
      <c r="F71" s="739"/>
      <c r="G71" s="737" t="s">
        <v>402</v>
      </c>
    </row>
    <row r="72" spans="1:7">
      <c r="A72" s="735">
        <v>316</v>
      </c>
      <c r="B72" s="735"/>
      <c r="C72" s="738" t="str">
        <f>ScheduleTasks!B316</f>
        <v>SOS.NOTICE.PROOF</v>
      </c>
      <c r="D72" s="739"/>
      <c r="E72" s="739"/>
      <c r="F72" s="739"/>
      <c r="G72" s="737" t="s">
        <v>403</v>
      </c>
    </row>
    <row r="73" spans="1:7">
      <c r="A73" s="735">
        <v>317</v>
      </c>
      <c r="B73" s="735"/>
      <c r="C73" s="738" t="str">
        <f>ScheduleTasks!B317</f>
        <v>SOS.FISCAL.PROOF</v>
      </c>
      <c r="D73" s="739"/>
      <c r="E73" s="739"/>
      <c r="F73" s="739"/>
      <c r="G73" s="737" t="s">
        <v>404</v>
      </c>
    </row>
    <row r="74" spans="1:7">
      <c r="A74" s="735">
        <v>318</v>
      </c>
      <c r="B74" s="735"/>
      <c r="C74" s="738" t="str">
        <f>ScheduleTasks!B318</f>
        <v>SOS.HOUSING.COSTS</v>
      </c>
      <c r="D74" s="739"/>
      <c r="E74" s="739"/>
      <c r="F74" s="739"/>
      <c r="G74" s="737" t="s">
        <v>405</v>
      </c>
    </row>
    <row r="75" spans="1:7">
      <c r="A75" s="735">
        <v>319</v>
      </c>
      <c r="B75" s="735"/>
      <c r="C75" s="738" t="str">
        <f>ScheduleTasks!B319</f>
        <v>LC.NOTICE</v>
      </c>
      <c r="D75" s="739"/>
      <c r="E75" s="739"/>
      <c r="F75" s="739"/>
      <c r="G75" s="737" t="s">
        <v>406</v>
      </c>
    </row>
    <row r="76" spans="1:7">
      <c r="A76" s="735">
        <v>323</v>
      </c>
      <c r="B76" s="735"/>
      <c r="C76" s="738" t="str">
        <f>ScheduleTasks!B323</f>
        <v>Design Support Responsibility</v>
      </c>
      <c r="D76" s="739" t="str">
        <f>ScheduleTasks!D323</f>
        <v>DS, webrep</v>
      </c>
      <c r="E76" s="739">
        <f>ScheduleTasks!G323</f>
        <v>41470</v>
      </c>
      <c r="F76" s="739">
        <f>ScheduleTasks!H323</f>
        <v>41470</v>
      </c>
      <c r="G76" s="737" t="s">
        <v>175</v>
      </c>
    </row>
    <row r="77" spans="1:7">
      <c r="A77" s="735">
        <v>324</v>
      </c>
      <c r="B77" s="735"/>
      <c r="C77" s="738" t="str">
        <f>ScheduleTasks!B324</f>
        <v>Post Notice Packet to Rules Registry</v>
      </c>
      <c r="D77" s="739"/>
      <c r="E77" s="739"/>
      <c r="F77" s="739"/>
      <c r="G77" s="737" t="s">
        <v>407</v>
      </c>
    </row>
    <row r="78" spans="1:7">
      <c r="A78" s="735">
        <v>325</v>
      </c>
      <c r="B78" s="735"/>
      <c r="C78" s="738" t="str">
        <f>ScheduleTasks!B325</f>
        <v>Test public comment box</v>
      </c>
      <c r="D78" s="739"/>
      <c r="E78" s="739"/>
      <c r="F78" s="739"/>
      <c r="G78" s="737" t="s">
        <v>110</v>
      </c>
    </row>
    <row r="79" spans="1:7">
      <c r="A79" s="735">
        <v>326</v>
      </c>
      <c r="B79" s="735"/>
      <c r="C79" s="738" t="str">
        <f>ScheduleTasks!B326</f>
        <v>Add hearing dates to DEQ meeting calendar</v>
      </c>
      <c r="D79" s="739"/>
      <c r="E79" s="739"/>
      <c r="F79" s="739"/>
      <c r="G79" s="737" t="s">
        <v>125</v>
      </c>
    </row>
    <row r="80" spans="1:7">
      <c r="A80" s="735">
        <v>327</v>
      </c>
      <c r="B80" s="735"/>
      <c r="C80" s="738" t="str">
        <f>ScheduleTasks!B327</f>
        <v>Notify EQC Assistant of target EQC date</v>
      </c>
      <c r="D80" s="739"/>
      <c r="E80" s="739"/>
      <c r="F80" s="739"/>
      <c r="G80" s="737" t="s">
        <v>112</v>
      </c>
    </row>
    <row r="81" spans="1:7">
      <c r="A81" s="735">
        <v>328</v>
      </c>
      <c r="B81" s="735"/>
      <c r="C81" s="738" t="str">
        <f>ScheduleTasks!B328</f>
        <v>GovDelivery, including advisory committee</v>
      </c>
      <c r="D81" s="739"/>
      <c r="E81" s="739"/>
      <c r="F81" s="739"/>
      <c r="G81" s="737" t="s">
        <v>111</v>
      </c>
    </row>
    <row r="82" spans="1:7">
      <c r="A82" s="735">
        <v>329</v>
      </c>
      <c r="B82" s="735"/>
      <c r="C82" s="738" t="str">
        <f>ScheduleTasks!B329</f>
        <v>GOV.DELIVERY.CONTENT"</v>
      </c>
      <c r="D82" s="739"/>
      <c r="E82" s="739"/>
      <c r="F82" s="739"/>
      <c r="G82" s="737" t="s">
        <v>325</v>
      </c>
    </row>
    <row r="83" spans="1:7">
      <c r="A83" s="735">
        <v>330</v>
      </c>
      <c r="B83" s="735"/>
      <c r="C83" s="738" t="str">
        <f>ScheduleTasks!B330</f>
        <v>Save AGENCY.MAILING.LIST</v>
      </c>
      <c r="D83" s="739"/>
      <c r="E83" s="739"/>
      <c r="F83" s="739"/>
      <c r="G83" s="737" t="s">
        <v>408</v>
      </c>
    </row>
    <row r="84" spans="1:7">
      <c r="A84" s="735">
        <v>331</v>
      </c>
      <c r="B84" s="735"/>
      <c r="C84" s="738" t="str">
        <f>ScheduleTasks!B331</f>
        <v>Save PROOF.OF.DELIVERY</v>
      </c>
      <c r="D84" s="739"/>
      <c r="E84" s="739"/>
      <c r="F84" s="739"/>
      <c r="G84" s="737" t="s">
        <v>409</v>
      </c>
    </row>
    <row r="85" spans="1:7">
      <c r="A85" s="735">
        <v>332</v>
      </c>
      <c r="B85" s="735"/>
      <c r="C85" s="738" t="str">
        <f>ScheduleTasks!B332</f>
        <v>Design Expert Responsibility</v>
      </c>
      <c r="D85" s="739" t="str">
        <f>ScheduleTasks!D332</f>
        <v>DE, Fiscal</v>
      </c>
      <c r="E85" s="739">
        <f>ScheduleTasks!G332</f>
        <v>41470</v>
      </c>
      <c r="F85" s="739">
        <f>ScheduleTasks!H332</f>
        <v>41470</v>
      </c>
      <c r="G85" s="737" t="s">
        <v>174</v>
      </c>
    </row>
    <row r="86" spans="1:7">
      <c r="A86" s="735">
        <v>333</v>
      </c>
      <c r="B86" s="735"/>
      <c r="C86" s="738" t="str">
        <f>ScheduleTasks!B333</f>
        <v>Send KEY.LEG.NOTICE</v>
      </c>
      <c r="D86" s="739"/>
      <c r="E86" s="739"/>
      <c r="F86" s="739"/>
      <c r="G86" s="737" t="s">
        <v>410</v>
      </c>
    </row>
    <row r="87" spans="1:7">
      <c r="A87" s="735">
        <v>334</v>
      </c>
      <c r="B87" s="735"/>
      <c r="C87" s="738" t="str">
        <f>ScheduleTasks!B334</f>
        <v>Save KEY.LEG.PROOF</v>
      </c>
      <c r="D87" s="739"/>
      <c r="E87" s="739"/>
      <c r="F87" s="739"/>
      <c r="G87" s="737" t="s">
        <v>411</v>
      </c>
    </row>
    <row r="88" spans="1:7">
      <c r="A88" s="735">
        <v>335</v>
      </c>
      <c r="B88" s="735"/>
      <c r="C88" s="738" t="str">
        <f>ScheduleTasks!B335</f>
        <v>Publish in local newspaper if required</v>
      </c>
      <c r="D88" s="739"/>
      <c r="E88" s="739"/>
      <c r="F88" s="739"/>
      <c r="G88" s="737" t="s">
        <v>189</v>
      </c>
    </row>
    <row r="89" spans="1:7">
      <c r="A89" s="735">
        <v>336</v>
      </c>
      <c r="B89" s="735"/>
      <c r="C89" s="738" t="str">
        <f>ScheduleTasks!B336</f>
        <v>Save ##PRINT.PROOF</v>
      </c>
      <c r="D89" s="739"/>
      <c r="E89" s="739"/>
      <c r="F89" s="739"/>
      <c r="G89" s="737" t="s">
        <v>412</v>
      </c>
    </row>
    <row r="90" spans="1:7">
      <c r="A90" s="735">
        <v>337</v>
      </c>
      <c r="B90" s="735"/>
      <c r="C90" s="738" t="str">
        <f>ScheduleTasks!B337</f>
        <v>Verify notice published accurately in Bulletin</v>
      </c>
      <c r="D90" s="739"/>
      <c r="E90" s="739"/>
      <c r="F90" s="739"/>
      <c r="G90" s="737" t="s">
        <v>47</v>
      </c>
    </row>
    <row r="91" spans="1:7">
      <c r="A91" s="735">
        <v>338</v>
      </c>
      <c r="B91" s="735"/>
      <c r="C91" s="738" t="str">
        <f>ScheduleTasks!B338</f>
        <v>Save BULLETIN.PROOF</v>
      </c>
      <c r="D91" s="739"/>
      <c r="E91" s="739"/>
      <c r="F91" s="739"/>
      <c r="G91" s="737" t="s">
        <v>413</v>
      </c>
    </row>
    <row r="92" spans="1:7" ht="18.75">
      <c r="B92" s="735"/>
      <c r="C92" s="754" t="s">
        <v>460</v>
      </c>
      <c r="D92" s="739"/>
      <c r="E92" s="739"/>
      <c r="F92" s="739"/>
    </row>
    <row r="93" spans="1:7">
      <c r="A93" s="735">
        <v>344</v>
      </c>
      <c r="B93" s="735"/>
      <c r="C93" s="738" t="str">
        <f>ScheduleTasks!B344</f>
        <v>Design Support Responsibilities</v>
      </c>
      <c r="D93" s="739" t="str">
        <f>ScheduleTasks!D344</f>
        <v>DS</v>
      </c>
      <c r="E93" s="739">
        <f>ScheduleTasks!G344</f>
        <v>41450</v>
      </c>
      <c r="F93" s="739">
        <f>ScheduleTasks!H344</f>
        <v>41465</v>
      </c>
      <c r="G93" s="737" t="s">
        <v>224</v>
      </c>
    </row>
    <row r="94" spans="1:7">
      <c r="A94" s="735">
        <v>345</v>
      </c>
      <c r="B94" s="735"/>
      <c r="C94" s="748" t="str">
        <f>ScheduleTasks!B345</f>
        <v>Verify venues and equipment reservations</v>
      </c>
      <c r="D94" s="739"/>
      <c r="E94" s="739"/>
      <c r="F94" s="739"/>
      <c r="G94" s="737" t="s">
        <v>461</v>
      </c>
    </row>
    <row r="95" spans="1:7">
      <c r="A95" s="735">
        <v>346</v>
      </c>
      <c r="B95" s="735"/>
      <c r="C95" s="748" t="str">
        <f>ScheduleTasks!B346</f>
        <v>Gather supplies</v>
      </c>
      <c r="D95" s="739"/>
      <c r="E95" s="739"/>
      <c r="F95" s="739"/>
      <c r="G95" s="737" t="s">
        <v>45</v>
      </c>
    </row>
    <row r="96" spans="1:7">
      <c r="A96" s="735">
        <v>347</v>
      </c>
      <c r="B96" s="735"/>
      <c r="C96" s="746" t="str">
        <f>ScheduleTasks!B347</f>
        <v>Design Team Responsibilities</v>
      </c>
      <c r="D96" s="739" t="str">
        <f>ScheduleTasks!D347</f>
        <v>Team</v>
      </c>
      <c r="E96" s="739">
        <f>ScheduleTasks!G347</f>
        <v>41450</v>
      </c>
      <c r="F96" s="739">
        <f>ScheduleTasks!H347</f>
        <v>41487</v>
      </c>
      <c r="G96" s="737" t="s">
        <v>162</v>
      </c>
    </row>
    <row r="97" spans="1:7" ht="30">
      <c r="A97" s="735">
        <v>348</v>
      </c>
      <c r="B97" s="735"/>
      <c r="C97" s="749" t="str">
        <f>ScheduleTasks!B348</f>
        <v>START OPTION - information meeting</v>
      </c>
      <c r="D97" s="739"/>
      <c r="E97" s="739"/>
      <c r="F97" s="739"/>
      <c r="G97" s="753" t="s">
        <v>457</v>
      </c>
    </row>
    <row r="98" spans="1:7">
      <c r="A98" s="735">
        <v>349</v>
      </c>
      <c r="B98" s="735"/>
      <c r="C98" s="748" t="str">
        <f>ScheduleTasks!B349</f>
        <v>Develop HEARING.TEXT</v>
      </c>
      <c r="D98" s="739"/>
      <c r="E98" s="739"/>
      <c r="F98" s="739"/>
    </row>
    <row r="99" spans="1:7">
      <c r="A99" s="735">
        <v>350</v>
      </c>
      <c r="B99" s="735"/>
      <c r="C99" s="748" t="str">
        <f>ScheduleTasks!B350</f>
        <v>Develop HEARING.MESSAGE.MAP</v>
      </c>
      <c r="D99" s="739"/>
      <c r="E99" s="739"/>
      <c r="F99" s="739"/>
    </row>
    <row r="100" spans="1:7">
      <c r="A100" s="735">
        <v>351</v>
      </c>
      <c r="B100" s="735"/>
      <c r="C100" s="748" t="str">
        <f>ScheduleTasks!B351</f>
        <v>Develop HEARING.PRESENTATION</v>
      </c>
      <c r="D100" s="739"/>
      <c r="E100" s="739"/>
      <c r="F100" s="739"/>
    </row>
    <row r="101" spans="1:7">
      <c r="A101" s="735">
        <v>352</v>
      </c>
      <c r="B101" s="735"/>
      <c r="C101" s="748" t="str">
        <f>ScheduleTasks!B352</f>
        <v>Practice presentation</v>
      </c>
      <c r="D101" s="739" t="str">
        <f>ScheduleTasks!D352</f>
        <v xml:space="preserve"> </v>
      </c>
      <c r="E101" s="739"/>
      <c r="F101" s="739"/>
    </row>
    <row r="102" spans="1:7">
      <c r="A102" s="735">
        <v>353</v>
      </c>
      <c r="B102" s="735"/>
      <c r="C102" s="748" t="str">
        <f>ScheduleTasks!B353</f>
        <v>Make presentation adjustments</v>
      </c>
      <c r="D102" s="739" t="str">
        <f>ScheduleTasks!D353</f>
        <v>Team</v>
      </c>
      <c r="E102" s="739">
        <f>ScheduleTasks!G353</f>
        <v>41450</v>
      </c>
      <c r="F102" s="739">
        <f>ScheduleTasks!H353</f>
        <v>41458</v>
      </c>
    </row>
    <row r="103" spans="1:7">
      <c r="A103" s="735">
        <v>354</v>
      </c>
      <c r="B103" s="735"/>
      <c r="C103" s="748" t="str">
        <f>ScheduleTasks!B354</f>
        <v>1st loop</v>
      </c>
      <c r="D103" s="739" t="str">
        <f>ScheduleTasks!D354</f>
        <v>Team</v>
      </c>
      <c r="E103" s="739">
        <f>ScheduleTasks!G354</f>
        <v>41458</v>
      </c>
      <c r="F103" s="739">
        <f>ScheduleTasks!H354</f>
        <v>41465</v>
      </c>
    </row>
    <row r="104" spans="1:7">
      <c r="A104" s="735">
        <v>357</v>
      </c>
      <c r="B104" s="735"/>
      <c r="C104" s="748" t="str">
        <f>ScheduleTasks!B357</f>
        <v>Final loop</v>
      </c>
      <c r="D104" s="739" t="str">
        <f>ScheduleTasks!D357</f>
        <v>Team</v>
      </c>
      <c r="E104" s="739">
        <f>ScheduleTasks!G357</f>
        <v>41465</v>
      </c>
      <c r="F104" s="739">
        <f>ScheduleTasks!H357</f>
        <v>41472</v>
      </c>
    </row>
    <row r="105" spans="1:7">
      <c r="A105" s="735">
        <v>360</v>
      </c>
      <c r="B105" s="735"/>
      <c r="C105" s="748" t="str">
        <f>ScheduleTasks!B360</f>
        <v>Approve presentation</v>
      </c>
      <c r="D105" s="739" t="str">
        <f>ScheduleTasks!D360</f>
        <v>LM</v>
      </c>
      <c r="E105" s="739">
        <f>ScheduleTasks!G360</f>
        <v>41472</v>
      </c>
      <c r="F105" s="739">
        <f>ScheduleTasks!H360</f>
        <v>41472</v>
      </c>
    </row>
    <row r="106" spans="1:7">
      <c r="A106" s="735">
        <v>13</v>
      </c>
      <c r="B106" s="735"/>
      <c r="C106" s="749" t="str">
        <f>ScheduleTasks!B13</f>
        <v>Director's Dialog</v>
      </c>
      <c r="D106" s="739"/>
      <c r="E106" s="739"/>
      <c r="F106" s="739">
        <f>ScheduleTasks!H13</f>
        <v>41444</v>
      </c>
      <c r="G106" s="737" t="s">
        <v>447</v>
      </c>
    </row>
    <row r="107" spans="1:7" hidden="1">
      <c r="A107" s="735">
        <v>362</v>
      </c>
      <c r="B107" s="735"/>
      <c r="C107" s="742" t="str">
        <f>ScheduleTasks!B362</f>
        <v>Hold hearings (change dates under Overview of Key Dates)</v>
      </c>
      <c r="D107" s="739"/>
      <c r="E107" s="739"/>
      <c r="F107" s="739"/>
      <c r="G107" s="737" t="s">
        <v>414</v>
      </c>
    </row>
    <row r="108" spans="1:7" hidden="1">
      <c r="A108" s="735">
        <v>363</v>
      </c>
      <c r="B108" s="735"/>
      <c r="C108" s="742" t="str">
        <f>ScheduleTasks!B363</f>
        <v>Portland</v>
      </c>
      <c r="D108" s="739" t="str">
        <f>ScheduleTasks!D363</f>
        <v>Team, PO</v>
      </c>
      <c r="E108" s="739">
        <f>ScheduleTasks!G363</f>
        <v>41501</v>
      </c>
      <c r="F108" s="739">
        <f>ScheduleTasks!H363</f>
        <v>41501</v>
      </c>
      <c r="G108" s="737" t="s">
        <v>392</v>
      </c>
    </row>
    <row r="109" spans="1:7">
      <c r="A109" s="735">
        <v>32</v>
      </c>
      <c r="B109" s="735"/>
      <c r="C109" s="749" t="str">
        <f>ScheduleTasks!B32</f>
        <v>Close PUBLIC COMMENT</v>
      </c>
      <c r="D109" s="739"/>
      <c r="E109" s="739"/>
      <c r="F109" s="739">
        <f>ScheduleTasks!H32</f>
        <v>41505</v>
      </c>
    </row>
    <row r="110" spans="1:7" hidden="1">
      <c r="A110" s="735">
        <v>373</v>
      </c>
      <c r="B110" s="735"/>
      <c r="C110" s="738" t="str">
        <f>ScheduleTasks!B373</f>
        <v>CLOSE PUBLIC COMMENT</v>
      </c>
      <c r="D110" s="739"/>
      <c r="E110" s="739"/>
      <c r="F110" s="739">
        <f>ScheduleTasks!H373</f>
        <v>41505</v>
      </c>
      <c r="G110" s="737" t="s">
        <v>43</v>
      </c>
    </row>
    <row r="111" spans="1:7">
      <c r="A111" s="735">
        <v>371</v>
      </c>
      <c r="B111" s="735"/>
      <c r="C111" s="738" t="str">
        <f>ScheduleTasks!B371</f>
        <v>Add info to COMMENTS</v>
      </c>
      <c r="D111" s="739" t="str">
        <f>ScheduleTasks!D371</f>
        <v>PO</v>
      </c>
      <c r="E111" s="739">
        <f>ScheduleTasks!G371</f>
        <v>41501</v>
      </c>
      <c r="F111" s="739">
        <f>ScheduleTasks!H371</f>
        <v>41505</v>
      </c>
    </row>
    <row r="112" spans="1:7">
      <c r="A112" s="735">
        <v>372</v>
      </c>
      <c r="B112" s="735"/>
      <c r="C112" s="738" t="str">
        <f>ScheduleTasks!B372</f>
        <v>Add PO report to STAFF.RPT</v>
      </c>
      <c r="D112" s="739" t="str">
        <f>ScheduleTasks!D372</f>
        <v>PO</v>
      </c>
      <c r="E112" s="739">
        <f>ScheduleTasks!G372</f>
        <v>41501</v>
      </c>
      <c r="F112" s="739">
        <f>ScheduleTasks!H372</f>
        <v>41505</v>
      </c>
      <c r="G112" s="737" t="s">
        <v>415</v>
      </c>
    </row>
    <row r="113" spans="1:7">
      <c r="A113" s="735">
        <v>374</v>
      </c>
      <c r="B113" s="735"/>
      <c r="C113" s="738" t="str">
        <f>ScheduleTasks!B374</f>
        <v>Design Support (DS) Responsibility</v>
      </c>
      <c r="D113" s="739"/>
      <c r="E113" s="739"/>
      <c r="F113" s="739"/>
      <c r="G113" s="737" t="s">
        <v>169</v>
      </c>
    </row>
    <row r="114" spans="1:7">
      <c r="A114" s="735">
        <v>375</v>
      </c>
      <c r="B114" s="735"/>
      <c r="C114" s="738" t="str">
        <f>ScheduleTasks!B375</f>
        <v>Enter data into COMMENTS</v>
      </c>
      <c r="D114" s="739"/>
      <c r="E114" s="739"/>
      <c r="F114" s="739"/>
      <c r="G114" s="737" t="s">
        <v>416</v>
      </c>
    </row>
    <row r="115" spans="1:7">
      <c r="A115" s="735">
        <v>376</v>
      </c>
      <c r="B115" s="735"/>
      <c r="C115" s="738" t="str">
        <f>ScheduleTasks!B376</f>
        <v>Steps 1, Step 2 worksheets</v>
      </c>
      <c r="D115" s="739" t="str">
        <f>ScheduleTasks!D376</f>
        <v>DS</v>
      </c>
      <c r="E115" s="739">
        <f>ScheduleTasks!G376</f>
        <v>41470</v>
      </c>
      <c r="F115" s="739">
        <f>ScheduleTasks!H376</f>
        <v>41507</v>
      </c>
      <c r="G115" s="737" t="s">
        <v>223</v>
      </c>
    </row>
    <row r="116" spans="1:7">
      <c r="A116" s="735">
        <v>377</v>
      </c>
      <c r="B116" s="735"/>
      <c r="C116" s="738" t="str">
        <f>ScheduleTasks!B377</f>
        <v>Scan/Link COMMENTS.ID###.pdf</v>
      </c>
      <c r="D116" s="739" t="str">
        <f>ScheduleTasks!D377</f>
        <v>DS</v>
      </c>
      <c r="E116" s="739">
        <f>ScheduleTasks!G377</f>
        <v>41491</v>
      </c>
      <c r="F116" s="739">
        <f>ScheduleTasks!H377</f>
        <v>41507</v>
      </c>
      <c r="G116" s="737" t="s">
        <v>417</v>
      </c>
    </row>
    <row r="117" spans="1:7">
      <c r="A117" s="735">
        <v>378</v>
      </c>
      <c r="B117" s="735"/>
      <c r="C117" s="738" t="str">
        <f>ScheduleTasks!B378</f>
        <v>Design Team Responsibility</v>
      </c>
      <c r="D117" s="739"/>
      <c r="E117" s="739"/>
      <c r="F117" s="739"/>
      <c r="G117" s="737" t="s">
        <v>163</v>
      </c>
    </row>
    <row r="118" spans="1:7">
      <c r="A118" s="735">
        <v>379</v>
      </c>
      <c r="B118" s="735"/>
      <c r="C118" s="738" t="str">
        <f>ScheduleTasks!B379</f>
        <v>Develop COMMENTS</v>
      </c>
      <c r="D118" s="739"/>
      <c r="E118" s="739"/>
      <c r="F118" s="739"/>
      <c r="G118" s="737" t="s">
        <v>418</v>
      </c>
    </row>
    <row r="119" spans="1:7">
      <c r="A119" s="735">
        <v>380</v>
      </c>
      <c r="B119" s="735"/>
      <c r="C119" s="738" t="str">
        <f>ScheduleTasks!B380</f>
        <v>Enter comments</v>
      </c>
      <c r="D119" s="739" t="str">
        <f>ScheduleTasks!D380</f>
        <v>Team</v>
      </c>
      <c r="E119" s="739">
        <f>ScheduleTasks!G380</f>
        <v>41491</v>
      </c>
      <c r="F119" s="739">
        <f>ScheduleTasks!H380</f>
        <v>41507</v>
      </c>
      <c r="G119" s="737" t="s">
        <v>192</v>
      </c>
    </row>
    <row r="120" spans="1:7">
      <c r="A120" s="735">
        <v>381</v>
      </c>
      <c r="B120" s="735"/>
      <c r="C120" s="738" t="str">
        <f>ScheduleTasks!B381</f>
        <v>Develop categories of responses</v>
      </c>
      <c r="D120" s="739" t="str">
        <f>ScheduleTasks!D381</f>
        <v>Team</v>
      </c>
      <c r="E120" s="739">
        <f>ScheduleTasks!G381</f>
        <v>41491</v>
      </c>
      <c r="F120" s="739">
        <f>ScheduleTasks!H381</f>
        <v>41507</v>
      </c>
      <c r="G120" s="737" t="s">
        <v>193</v>
      </c>
    </row>
    <row r="121" spans="1:7">
      <c r="A121" s="735">
        <v>382</v>
      </c>
      <c r="B121" s="735"/>
      <c r="C121" s="738" t="str">
        <f>ScheduleTasks!B382</f>
        <v>Finalize DEQ response to comments</v>
      </c>
      <c r="D121" s="739" t="str">
        <f>ScheduleTasks!D382</f>
        <v>Team</v>
      </c>
      <c r="E121" s="739">
        <f>ScheduleTasks!G382</f>
        <v>41491</v>
      </c>
      <c r="F121" s="739">
        <f>ScheduleTasks!H382</f>
        <v>41513</v>
      </c>
      <c r="G121" s="737" t="s">
        <v>179</v>
      </c>
    </row>
    <row r="122" spans="1:7">
      <c r="A122" s="735">
        <v>383</v>
      </c>
      <c r="B122" s="735"/>
      <c r="C122" s="748" t="str">
        <f>ScheduleTasks!B383</f>
        <v>1st loop for LM approval of packet</v>
      </c>
      <c r="D122" s="739" t="str">
        <f>ScheduleTasks!D383</f>
        <v>LM</v>
      </c>
      <c r="E122" s="739">
        <f>ScheduleTasks!G383</f>
        <v>41513</v>
      </c>
      <c r="F122" s="739">
        <f>ScheduleTasks!H383</f>
        <v>41516</v>
      </c>
      <c r="G122" s="737" t="s">
        <v>79</v>
      </c>
    </row>
    <row r="123" spans="1:7">
      <c r="A123" s="735">
        <v>386</v>
      </c>
      <c r="B123" s="735"/>
      <c r="C123" s="748" t="str">
        <f>ScheduleTasks!B386</f>
        <v>Final loop for LM approval of packet</v>
      </c>
      <c r="D123" s="739" t="str">
        <f>ScheduleTasks!D386</f>
        <v>LM</v>
      </c>
      <c r="E123" s="739">
        <f>ScheduleTasks!G386</f>
        <v>41520</v>
      </c>
      <c r="F123" s="739">
        <f>ScheduleTasks!H386</f>
        <v>41522</v>
      </c>
      <c r="G123" s="737" t="s">
        <v>82</v>
      </c>
    </row>
    <row r="124" spans="1:7">
      <c r="A124" s="735">
        <v>389</v>
      </c>
      <c r="B124" s="735"/>
      <c r="C124" s="749" t="str">
        <f>ScheduleTasks!B389</f>
        <v>Close comment box in Outlook</v>
      </c>
      <c r="D124" s="739" t="str">
        <f>ScheduleTasks!D389</f>
        <v>DS</v>
      </c>
      <c r="E124" s="739">
        <f>ScheduleTasks!G389</f>
        <v>41522</v>
      </c>
      <c r="F124" s="739">
        <f>ScheduleTasks!H389</f>
        <v>41522</v>
      </c>
      <c r="G124" s="737" t="s">
        <v>459</v>
      </c>
    </row>
    <row r="125" spans="1:7">
      <c r="B125" s="735"/>
      <c r="C125" s="738"/>
      <c r="D125" s="739"/>
      <c r="E125" s="739"/>
      <c r="F125" s="739"/>
    </row>
    <row r="126" spans="1:7" ht="18.75">
      <c r="B126" s="735"/>
      <c r="C126" s="740" t="s">
        <v>458</v>
      </c>
      <c r="D126" s="739"/>
      <c r="E126" s="739"/>
      <c r="F126" s="739"/>
    </row>
    <row r="127" spans="1:7">
      <c r="A127" s="735">
        <v>395</v>
      </c>
      <c r="B127" s="735"/>
      <c r="C127" s="738" t="str">
        <f>ScheduleTasks!B395</f>
        <v>Design Expert (DE) Responsibility</v>
      </c>
      <c r="D127" s="739" t="str">
        <f>ScheduleTasks!D395</f>
        <v>DE</v>
      </c>
      <c r="E127" s="739">
        <f>ScheduleTasks!G395</f>
        <v>41470</v>
      </c>
      <c r="F127" s="739">
        <f>ScheduleTasks!H395</f>
        <v>41487</v>
      </c>
      <c r="G127" s="737" t="s">
        <v>164</v>
      </c>
    </row>
    <row r="128" spans="1:7">
      <c r="A128" s="735">
        <v>396</v>
      </c>
      <c r="B128" s="735"/>
      <c r="C128" s="738" t="str">
        <f>ScheduleTasks!B396</f>
        <v>STAFF.RPT.Permanent (blank in folder 6)</v>
      </c>
      <c r="D128" s="739"/>
      <c r="E128" s="739"/>
      <c r="F128" s="739"/>
      <c r="G128" s="737" t="s">
        <v>338</v>
      </c>
    </row>
    <row r="129" spans="1:7">
      <c r="A129" s="735">
        <v>397</v>
      </c>
      <c r="B129" s="735"/>
      <c r="C129" s="738" t="str">
        <f>ScheduleTasks!B397</f>
        <v>Select EQC recommendation in staff report</v>
      </c>
      <c r="D129" s="739" t="str">
        <f>ScheduleTasks!D397</f>
        <v xml:space="preserve"> </v>
      </c>
      <c r="E129" s="739"/>
      <c r="F129" s="739"/>
      <c r="G129" s="737" t="s">
        <v>390</v>
      </c>
    </row>
    <row r="130" spans="1:7">
      <c r="A130" s="735">
        <v>398</v>
      </c>
      <c r="B130" s="735"/>
      <c r="C130" s="738" t="str">
        <f>ScheduleTasks!B398</f>
        <v>Integrate NOTICE into staff report</v>
      </c>
      <c r="D130" s="739"/>
      <c r="E130" s="739"/>
      <c r="F130" s="739"/>
      <c r="G130" s="737" t="s">
        <v>391</v>
      </c>
    </row>
    <row r="131" spans="1:7">
      <c r="A131" s="735">
        <v>399</v>
      </c>
      <c r="B131" s="735"/>
      <c r="C131" s="738" t="str">
        <f>ScheduleTasks!B399</f>
        <v>Verify PROPOSED.RULES current compilation</v>
      </c>
      <c r="D131" s="739"/>
      <c r="E131" s="739"/>
      <c r="F131" s="739"/>
      <c r="G131" s="737" t="s">
        <v>327</v>
      </c>
    </row>
    <row r="132" spans="1:7">
      <c r="A132" s="735">
        <v>400</v>
      </c>
      <c r="B132" s="735"/>
      <c r="C132" s="738" t="str">
        <f>ScheduleTasks!B400</f>
        <v>DO NOT MODIFY reviewed/executed sections:</v>
      </c>
      <c r="D132" s="739"/>
      <c r="E132" s="739"/>
      <c r="F132" s="739"/>
    </row>
    <row r="133" spans="1:7">
      <c r="A133" s="735">
        <v>401</v>
      </c>
      <c r="B133" s="735"/>
      <c r="C133" s="748" t="str">
        <f>ScheduleTasks!B401</f>
        <v>Statement of need</v>
      </c>
      <c r="D133" s="739"/>
      <c r="E133" s="739"/>
      <c r="F133" s="739"/>
    </row>
    <row r="134" spans="1:7">
      <c r="A134" s="735">
        <v>402</v>
      </c>
      <c r="B134" s="735"/>
      <c r="C134" s="748" t="str">
        <f>ScheduleTasks!B402</f>
        <v>Federal relationships</v>
      </c>
      <c r="D134" s="739"/>
      <c r="E134" s="739"/>
      <c r="F134" s="739"/>
    </row>
    <row r="135" spans="1:7">
      <c r="A135" s="735">
        <v>403</v>
      </c>
      <c r="B135" s="735"/>
      <c r="C135" s="748" t="str">
        <f>ScheduleTasks!B403</f>
        <v>Fiscal impact statement</v>
      </c>
      <c r="D135" s="739"/>
      <c r="E135" s="739"/>
      <c r="F135" s="739"/>
    </row>
    <row r="136" spans="1:7">
      <c r="A136" s="735">
        <v>404</v>
      </c>
      <c r="B136" s="735"/>
      <c r="C136" s="748" t="str">
        <f>ScheduleTasks!B404</f>
        <v>Fees</v>
      </c>
      <c r="D136" s="739"/>
      <c r="E136" s="739"/>
      <c r="F136" s="739"/>
    </row>
    <row r="137" spans="1:7">
      <c r="A137" s="735">
        <v>405</v>
      </c>
      <c r="B137" s="735"/>
      <c r="C137" s="748" t="str">
        <f>ScheduleTasks!B405</f>
        <v>Land use</v>
      </c>
      <c r="D137" s="739"/>
      <c r="E137" s="739"/>
      <c r="F137" s="739"/>
    </row>
    <row r="138" spans="1:7">
      <c r="A138" s="735">
        <v>406</v>
      </c>
      <c r="B138" s="735"/>
      <c r="C138" s="738" t="str">
        <f>ScheduleTasks!B406</f>
        <v>Design Team (DT) Responsibility</v>
      </c>
      <c r="D138" s="739" t="str">
        <f>ScheduleTasks!D406</f>
        <v>Team</v>
      </c>
      <c r="E138" s="739">
        <f>ScheduleTasks!G406</f>
        <v>41470</v>
      </c>
      <c r="F138" s="739">
        <f>ScheduleTasks!H406</f>
        <v>41523</v>
      </c>
      <c r="G138" s="737" t="s">
        <v>165</v>
      </c>
    </row>
    <row r="139" spans="1:7">
      <c r="A139" s="735">
        <v>407</v>
      </c>
      <c r="B139" s="735"/>
      <c r="C139" s="738" t="str">
        <f>ScheduleTasks!B407</f>
        <v>Finalize following sections in STAFF.RPT.Permanent</v>
      </c>
      <c r="D139" s="739"/>
      <c r="E139" s="739"/>
      <c r="F139" s="739"/>
      <c r="G139" s="737" t="s">
        <v>419</v>
      </c>
    </row>
    <row r="140" spans="1:7">
      <c r="A140" s="735">
        <v>408</v>
      </c>
      <c r="B140" s="735"/>
      <c r="C140" s="738" t="str">
        <f>ScheduleTasks!B408</f>
        <v>Overview</v>
      </c>
      <c r="D140" s="739"/>
      <c r="E140" s="739"/>
      <c r="F140" s="739"/>
      <c r="G140" s="737" t="s">
        <v>37</v>
      </c>
    </row>
    <row r="141" spans="1:7">
      <c r="A141" s="735">
        <v>409</v>
      </c>
      <c r="B141" s="735"/>
      <c r="C141" s="738" t="str">
        <f>ScheduleTasks!B409</f>
        <v>Rules affected, authorities, supporting docs</v>
      </c>
      <c r="D141" s="739"/>
      <c r="E141" s="739"/>
      <c r="F141" s="739"/>
      <c r="G141" s="737" t="s">
        <v>157</v>
      </c>
    </row>
    <row r="142" spans="1:7">
      <c r="A142" s="735">
        <v>410</v>
      </c>
      <c r="B142" s="735"/>
      <c r="C142" s="738" t="str">
        <f>ScheduleTasks!B410</f>
        <v>Implementation</v>
      </c>
      <c r="D142" s="739"/>
      <c r="E142" s="739"/>
      <c r="F142" s="739"/>
      <c r="G142" s="737" t="s">
        <v>36</v>
      </c>
    </row>
    <row r="143" spans="1:7">
      <c r="A143" s="735">
        <v>411</v>
      </c>
      <c r="B143" s="735"/>
      <c r="C143" s="738" t="str">
        <f>ScheduleTasks!B411</f>
        <v>Public involvement</v>
      </c>
      <c r="D143" s="739"/>
      <c r="E143" s="739"/>
      <c r="F143" s="739"/>
      <c r="G143" s="737" t="s">
        <v>14</v>
      </c>
    </row>
    <row r="144" spans="1:7">
      <c r="A144" s="735">
        <v>412</v>
      </c>
      <c r="B144" s="735"/>
      <c r="C144" s="738" t="str">
        <f>ScheduleTasks!B412</f>
        <v>Summary of comments and DEQ responses</v>
      </c>
      <c r="D144" s="739"/>
      <c r="E144" s="739"/>
      <c r="F144" s="739"/>
      <c r="G144" s="737" t="s">
        <v>35</v>
      </c>
    </row>
    <row r="145" spans="1:7">
      <c r="A145" s="735">
        <v>413</v>
      </c>
      <c r="B145" s="735"/>
      <c r="C145" s="738" t="str">
        <f>ScheduleTasks!B413</f>
        <v>Commenters</v>
      </c>
      <c r="D145" s="739"/>
      <c r="E145" s="739"/>
      <c r="F145" s="739"/>
      <c r="G145" s="737" t="s">
        <v>34</v>
      </c>
    </row>
    <row r="146" spans="1:7">
      <c r="A146" s="735">
        <v>414</v>
      </c>
      <c r="B146" s="735"/>
      <c r="C146" s="738" t="str">
        <f>ScheduleTasks!B414</f>
        <v xml:space="preserve">Approve as finalized </v>
      </c>
      <c r="D146" s="739"/>
      <c r="E146" s="739"/>
      <c r="F146" s="739"/>
      <c r="G146" s="737" t="s">
        <v>196</v>
      </c>
    </row>
    <row r="147" spans="1:7">
      <c r="A147" s="735">
        <v>415</v>
      </c>
      <c r="B147" s="735"/>
      <c r="C147" s="738" t="str">
        <f>ScheduleTasks!B415</f>
        <v>Finalize EQC Packet:</v>
      </c>
      <c r="D147" s="739" t="str">
        <f>ScheduleTasks!D415</f>
        <v>DE</v>
      </c>
      <c r="E147" s="739">
        <f>ScheduleTasks!G415</f>
        <v>41470</v>
      </c>
      <c r="F147" s="739">
        <f>ScheduleTasks!H415</f>
        <v>41526</v>
      </c>
      <c r="G147" s="737" t="s">
        <v>420</v>
      </c>
    </row>
    <row r="148" spans="1:7">
      <c r="A148" s="735">
        <v>416</v>
      </c>
      <c r="B148" s="735"/>
      <c r="C148" s="743" t="str">
        <f>ScheduleTasks!B416</f>
        <v>STAFF.RPT.Permanent</v>
      </c>
      <c r="D148" s="739"/>
      <c r="E148" s="739"/>
      <c r="F148" s="739"/>
    </row>
    <row r="149" spans="1:7">
      <c r="A149" s="735">
        <v>417</v>
      </c>
      <c r="B149" s="735"/>
      <c r="C149" s="743" t="str">
        <f>ScheduleTasks!B417</f>
        <v>PROPOSED RULES</v>
      </c>
      <c r="D149" s="739"/>
      <c r="E149" s="739"/>
      <c r="F149" s="739"/>
    </row>
    <row r="150" spans="1:7">
      <c r="A150" s="735">
        <v>418</v>
      </c>
      <c r="B150" s="735"/>
      <c r="C150" s="743" t="str">
        <f>ScheduleTasks!B418</f>
        <v>STATE IMPLEMENTATION PLAN</v>
      </c>
      <c r="D150" s="739"/>
      <c r="E150" s="739"/>
      <c r="F150" s="739"/>
    </row>
    <row r="151" spans="1:7">
      <c r="A151" s="735">
        <v>419</v>
      </c>
      <c r="B151" s="735"/>
      <c r="C151" s="743" t="str">
        <f>ScheduleTasks!B419</f>
        <v>Optional SUPPORTING.DOCS</v>
      </c>
      <c r="D151" s="739"/>
      <c r="E151" s="739"/>
      <c r="F151" s="739"/>
    </row>
    <row r="152" spans="1:7">
      <c r="A152" s="735">
        <v>420</v>
      </c>
      <c r="B152" s="735"/>
      <c r="C152" s="738" t="str">
        <f>ScheduleTasks!B420</f>
        <v xml:space="preserve">Review/approve EQC Packet </v>
      </c>
      <c r="D152" s="739"/>
      <c r="E152" s="739"/>
      <c r="F152" s="739"/>
      <c r="G152" s="737" t="s">
        <v>421</v>
      </c>
    </row>
    <row r="153" spans="1:7" ht="30">
      <c r="A153" s="735">
        <v>421</v>
      </c>
      <c r="B153" s="735"/>
      <c r="C153" s="748" t="str">
        <f>ScheduleTasks!B421</f>
        <v>1st loop for  packet approval</v>
      </c>
      <c r="D153" s="739" t="str">
        <f>ScheduleTasks!D421</f>
        <v>Team, LM, LA</v>
      </c>
      <c r="E153" s="739">
        <f>ScheduleTasks!G421</f>
        <v>41487</v>
      </c>
      <c r="F153" s="739">
        <f>ScheduleTasks!H421</f>
        <v>41494</v>
      </c>
      <c r="G153" s="737" t="s">
        <v>453</v>
      </c>
    </row>
    <row r="154" spans="1:7" ht="30">
      <c r="A154" s="735">
        <v>422</v>
      </c>
      <c r="B154" s="735"/>
      <c r="C154" s="748" t="str">
        <f>ScheduleTasks!B422</f>
        <v>2nd loop for  packet approval</v>
      </c>
      <c r="D154" s="739" t="str">
        <f>ScheduleTasks!D422</f>
        <v>Team, LM, LA</v>
      </c>
      <c r="E154" s="739">
        <f>ScheduleTasks!G422</f>
        <v>41498</v>
      </c>
      <c r="F154" s="739">
        <f>ScheduleTasks!H422</f>
        <v>41502</v>
      </c>
      <c r="G154" s="737" t="s">
        <v>454</v>
      </c>
    </row>
    <row r="155" spans="1:7" ht="30">
      <c r="A155" s="735">
        <v>424</v>
      </c>
      <c r="B155" s="735"/>
      <c r="C155" s="748" t="str">
        <f>ScheduleTasks!B424</f>
        <v>Final loop for  packet approval</v>
      </c>
      <c r="D155" s="739" t="str">
        <f>ScheduleTasks!D424</f>
        <v>Team, LM, LA</v>
      </c>
      <c r="E155" s="739">
        <f>ScheduleTasks!G424</f>
        <v>41512</v>
      </c>
      <c r="F155" s="739">
        <f>ScheduleTasks!H424</f>
        <v>41522</v>
      </c>
      <c r="G155" s="737" t="s">
        <v>454</v>
      </c>
    </row>
    <row r="156" spans="1:7">
      <c r="A156" s="735">
        <v>427</v>
      </c>
      <c r="B156" s="735"/>
      <c r="C156" s="749" t="str">
        <f>ScheduleTasks!B427</f>
        <v>Approve EQC PACKET</v>
      </c>
      <c r="D156" s="739" t="str">
        <f>ScheduleTasks!D427</f>
        <v>LM</v>
      </c>
      <c r="E156" s="739">
        <f>ScheduleTasks!G427</f>
        <v>41523</v>
      </c>
      <c r="F156" s="739">
        <f>ScheduleTasks!H427</f>
        <v>41527</v>
      </c>
      <c r="G156" s="737" t="s">
        <v>455</v>
      </c>
    </row>
    <row r="157" spans="1:7">
      <c r="A157" s="735">
        <v>428</v>
      </c>
      <c r="B157" s="735"/>
      <c r="C157" s="749" t="str">
        <f>ScheduleTasks!B428</f>
        <v>SUBMIT EQC PACKET</v>
      </c>
      <c r="D157" s="739" t="str">
        <f>ScheduleTasks!D428</f>
        <v>DE</v>
      </c>
      <c r="E157" s="739">
        <f>ScheduleTasks!G428</f>
        <v>41527</v>
      </c>
      <c r="F157" s="739">
        <f>ScheduleTasks!H428</f>
        <v>41527</v>
      </c>
      <c r="G157" s="737" t="s">
        <v>444</v>
      </c>
    </row>
    <row r="158" spans="1:7" ht="30">
      <c r="A158" s="735">
        <v>430</v>
      </c>
      <c r="B158" s="735"/>
      <c r="C158" s="738" t="str">
        <f>ScheduleTasks!B430</f>
        <v xml:space="preserve">Develop EQC presentation </v>
      </c>
      <c r="D158" s="739" t="str">
        <f>ScheduleTasks!D430</f>
        <v>DE, Team</v>
      </c>
      <c r="E158" s="739">
        <f>ScheduleTasks!G430</f>
        <v>41470</v>
      </c>
      <c r="F158" s="739">
        <f>ScheduleTasks!H430</f>
        <v>41562</v>
      </c>
      <c r="G158" s="737" t="s">
        <v>451</v>
      </c>
    </row>
    <row r="159" spans="1:7">
      <c r="A159" s="735">
        <v>432</v>
      </c>
      <c r="B159" s="735"/>
      <c r="C159" s="741" t="str">
        <f>ScheduleTasks!B432</f>
        <v>Practice presentation</v>
      </c>
      <c r="D159" s="739" t="str">
        <f>ScheduleTasks!D432</f>
        <v>Team</v>
      </c>
      <c r="E159" s="739">
        <f>ScheduleTasks!G432</f>
        <v>41548</v>
      </c>
      <c r="F159" s="739">
        <f>ScheduleTasks!H432</f>
        <v>41554</v>
      </c>
      <c r="G159" s="737" t="s">
        <v>452</v>
      </c>
    </row>
    <row r="160" spans="1:7">
      <c r="A160" s="735">
        <v>433</v>
      </c>
      <c r="B160" s="735"/>
      <c r="C160" s="741" t="str">
        <f>ScheduleTasks!B433</f>
        <v>Make presentation adjustments</v>
      </c>
      <c r="D160" s="739" t="str">
        <f>ScheduleTasks!D433</f>
        <v>DE</v>
      </c>
      <c r="E160" s="739">
        <f>ScheduleTasks!G433</f>
        <v>41554</v>
      </c>
      <c r="F160" s="739">
        <f>ScheduleTasks!H433</f>
        <v>41556</v>
      </c>
      <c r="G160" s="737" t="s">
        <v>448</v>
      </c>
    </row>
    <row r="161" spans="1:7">
      <c r="A161" s="735">
        <v>35</v>
      </c>
      <c r="B161" s="735"/>
      <c r="C161" s="742" t="str">
        <f>ScheduleTasks!B35</f>
        <v xml:space="preserve">Present EQC Action Item </v>
      </c>
      <c r="D161" s="739"/>
      <c r="E161" s="739"/>
      <c r="F161" s="739">
        <f>ScheduleTasks!H35</f>
        <v>41563</v>
      </c>
      <c r="G161" s="737" t="s">
        <v>449</v>
      </c>
    </row>
    <row r="162" spans="1:7">
      <c r="A162" s="735">
        <v>37</v>
      </c>
      <c r="B162" s="735"/>
      <c r="C162" s="742" t="str">
        <f>ScheduleTasks!B37</f>
        <v>SOS - file rules</v>
      </c>
      <c r="D162" s="739"/>
      <c r="E162" s="739"/>
      <c r="F162" s="739">
        <f>ScheduleTasks!H37</f>
        <v>41565</v>
      </c>
      <c r="G162" s="737" t="s">
        <v>250</v>
      </c>
    </row>
    <row r="163" spans="1:7">
      <c r="A163" s="735">
        <v>443</v>
      </c>
      <c r="B163" s="735"/>
      <c r="C163" s="738" t="str">
        <f>ScheduleTasks!B443</f>
        <v>Prepare documents and notify ARC when done</v>
      </c>
      <c r="D163" s="739" t="str">
        <f>ScheduleTasks!D443</f>
        <v>DE,SE</v>
      </c>
      <c r="E163" s="739">
        <f>ScheduleTasks!G443</f>
        <v>41563</v>
      </c>
      <c r="F163" s="739">
        <f>ScheduleTasks!H443</f>
        <v>41563</v>
      </c>
      <c r="G163" s="737" t="s">
        <v>133</v>
      </c>
    </row>
    <row r="164" spans="1:7">
      <c r="A164" s="735">
        <v>444</v>
      </c>
      <c r="B164" s="735"/>
      <c r="C164" s="741" t="str">
        <f>ScheduleTasks!B444</f>
        <v>EQC.RULES.10.16.2013</v>
      </c>
      <c r="D164" s="739"/>
      <c r="E164" s="739"/>
      <c r="F164" s="739"/>
      <c r="G164" s="737" t="s">
        <v>422</v>
      </c>
    </row>
    <row r="165" spans="1:7">
      <c r="A165" s="735">
        <v>445</v>
      </c>
      <c r="B165" s="735"/>
      <c r="C165" s="741" t="str">
        <f>ScheduleTasks!B445</f>
        <v>EQC.REDLINE.10.16.2013</v>
      </c>
      <c r="D165" s="739"/>
      <c r="E165" s="739"/>
      <c r="F165" s="739"/>
      <c r="G165" s="737" t="s">
        <v>423</v>
      </c>
    </row>
    <row r="166" spans="1:7">
      <c r="A166" s="735">
        <v>446</v>
      </c>
      <c r="B166" s="735"/>
      <c r="C166" s="741" t="str">
        <f>ScheduleTasks!B446</f>
        <v>340-###-###.TABLE##-##</v>
      </c>
      <c r="D166" s="739"/>
      <c r="E166" s="739"/>
      <c r="F166" s="739"/>
      <c r="G166" s="737" t="s">
        <v>347</v>
      </c>
    </row>
    <row r="167" spans="1:7">
      <c r="A167" s="735">
        <v>447</v>
      </c>
      <c r="B167" s="735"/>
      <c r="C167" s="741" t="str">
        <f>ScheduleTasks!B447</f>
        <v>EQC.ACTION</v>
      </c>
      <c r="D167" s="739"/>
      <c r="E167" s="739"/>
      <c r="F167" s="739"/>
      <c r="G167" s="737" t="s">
        <v>348</v>
      </c>
    </row>
    <row r="168" spans="1:7">
      <c r="A168" s="735">
        <v>452</v>
      </c>
      <c r="B168" s="735"/>
      <c r="C168" s="738" t="str">
        <f>ScheduleTasks!B452</f>
        <v>Optional STAKEHOLDER.NOTIFICATION</v>
      </c>
      <c r="D168" s="739" t="str">
        <f>ScheduleTasks!D452</f>
        <v>Team</v>
      </c>
      <c r="E168" s="739">
        <f>ScheduleTasks!G452</f>
        <v>41624</v>
      </c>
      <c r="F168" s="739">
        <f>ScheduleTasks!H452</f>
        <v>41624</v>
      </c>
      <c r="G168" s="737" t="s">
        <v>350</v>
      </c>
    </row>
    <row r="169" spans="1:7">
      <c r="A169" s="735">
        <v>453</v>
      </c>
      <c r="B169" s="735"/>
      <c r="C169" s="738" t="str">
        <f>ScheduleTasks!B453</f>
        <v>Optional LEGISLATOR.NOTICE</v>
      </c>
      <c r="D169" s="739" t="str">
        <f>ScheduleTasks!D453</f>
        <v>LA</v>
      </c>
      <c r="E169" s="739">
        <f>ScheduleTasks!G453</f>
        <v>41624</v>
      </c>
      <c r="F169" s="739">
        <f>ScheduleTasks!H453</f>
        <v>41624</v>
      </c>
      <c r="G169" s="737" t="s">
        <v>351</v>
      </c>
    </row>
    <row r="170" spans="1:7">
      <c r="A170" s="735">
        <v>454</v>
      </c>
      <c r="B170" s="735"/>
      <c r="C170" s="738" t="str">
        <f>ScheduleTasks!B454</f>
        <v>EPA.SIP</v>
      </c>
      <c r="D170" s="739" t="str">
        <f>ScheduleTasks!D454</f>
        <v>LA</v>
      </c>
      <c r="E170" s="739">
        <f>ScheduleTasks!G454</f>
        <v>41624</v>
      </c>
      <c r="F170" s="739">
        <f>ScheduleTasks!H454</f>
        <v>41624</v>
      </c>
      <c r="G170" s="737" t="s">
        <v>352</v>
      </c>
    </row>
    <row r="171" spans="1:7">
      <c r="A171" s="735">
        <v>457</v>
      </c>
      <c r="B171" s="735"/>
      <c r="C171" s="738" t="str">
        <f>ScheduleTasks!B457</f>
        <v>YourName.EMAILS</v>
      </c>
      <c r="D171" s="739" t="str">
        <f>ScheduleTasks!D457</f>
        <v>Team</v>
      </c>
      <c r="E171" s="739">
        <f>ScheduleTasks!G457</f>
        <v>41624</v>
      </c>
      <c r="F171" s="739">
        <f>ScheduleTasks!H457</f>
        <v>41624</v>
      </c>
      <c r="G171" s="737" t="s">
        <v>343</v>
      </c>
    </row>
    <row r="172" spans="1:7">
      <c r="A172" s="735">
        <v>458</v>
      </c>
      <c r="B172" s="735"/>
      <c r="C172" s="738" t="str">
        <f>ScheduleTasks!B458</f>
        <v>EVALUATION</v>
      </c>
      <c r="D172" s="739" t="str">
        <f>ScheduleTasks!D458</f>
        <v>Team</v>
      </c>
      <c r="E172" s="739">
        <f>ScheduleTasks!G458</f>
        <v>41624</v>
      </c>
      <c r="F172" s="739">
        <f>ScheduleTasks!H458</f>
        <v>41624</v>
      </c>
      <c r="G172" s="737" t="s">
        <v>344</v>
      </c>
    </row>
    <row r="173" spans="1:7">
      <c r="A173" s="735">
        <v>459</v>
      </c>
      <c r="B173" s="735"/>
      <c r="C173" s="738" t="str">
        <f>ScheduleTasks!B459</f>
        <v>Agency Rules Coordinator Responsibility</v>
      </c>
      <c r="D173" s="739"/>
      <c r="E173" s="739"/>
      <c r="F173" s="739"/>
      <c r="G173" s="737" t="s">
        <v>443</v>
      </c>
    </row>
    <row r="174" spans="1:7">
      <c r="A174" s="735">
        <v>460</v>
      </c>
      <c r="B174" s="735"/>
      <c r="C174" s="738" t="str">
        <f>ScheduleTasks!B460</f>
        <v>Submit filing</v>
      </c>
      <c r="D174" s="739" t="str">
        <f>ScheduleTasks!D460</f>
        <v>MV</v>
      </c>
      <c r="E174" s="739">
        <f>ScheduleTasks!G460</f>
        <v>41565</v>
      </c>
      <c r="F174" s="739">
        <f>ScheduleTasks!H460</f>
        <v>41565</v>
      </c>
      <c r="G174" s="737" t="s">
        <v>183</v>
      </c>
    </row>
    <row r="175" spans="1:7">
      <c r="A175" s="735">
        <v>461</v>
      </c>
      <c r="B175" s="735"/>
      <c r="C175" s="738" t="str">
        <f>ScheduleTasks!B461</f>
        <v>EFFECTIVE DATE</v>
      </c>
      <c r="D175" s="739"/>
      <c r="E175" s="739">
        <f>ScheduleTasks!G461</f>
        <v>41565</v>
      </c>
      <c r="F175" s="739">
        <f>ScheduleTasks!H461</f>
        <v>41565</v>
      </c>
      <c r="G175" s="737" t="s">
        <v>185</v>
      </c>
    </row>
    <row r="176" spans="1:7">
      <c r="A176" s="735">
        <v>38</v>
      </c>
      <c r="B176" s="735"/>
      <c r="C176" s="738" t="str">
        <f>ScheduleTasks!B38</f>
        <v>EPA - submit SIP</v>
      </c>
      <c r="D176" s="739"/>
      <c r="E176" s="739"/>
      <c r="F176" s="739">
        <f>ScheduleTasks!H38</f>
        <v>41577</v>
      </c>
      <c r="G176" s="737" t="s">
        <v>397</v>
      </c>
    </row>
    <row r="177" spans="1:7">
      <c r="A177" s="735">
        <v>40</v>
      </c>
      <c r="B177" s="735"/>
      <c r="C177" s="738" t="str">
        <f>ScheduleTasks!B40</f>
        <v>Rules become effective</v>
      </c>
      <c r="D177" s="739"/>
      <c r="E177" s="739"/>
      <c r="F177" s="739">
        <f>ScheduleTasks!H40</f>
        <v>41565</v>
      </c>
      <c r="G177" s="737" t="s">
        <v>398</v>
      </c>
    </row>
    <row r="178" spans="1:7">
      <c r="A178" s="735">
        <v>462</v>
      </c>
      <c r="B178" s="735"/>
      <c r="C178" s="738" t="str">
        <f>ScheduleTasks!B462</f>
        <v>Save as PROOF.OF.SOS.FILING</v>
      </c>
      <c r="D178" s="739"/>
      <c r="E178" s="739"/>
      <c r="F178" s="739"/>
      <c r="G178" s="737" t="s">
        <v>346</v>
      </c>
    </row>
    <row r="179" spans="1:7">
      <c r="A179" s="735">
        <v>463</v>
      </c>
      <c r="B179" s="735"/>
      <c r="C179" s="738" t="str">
        <f>ScheduleTasks!B463</f>
        <v>Save as PROOF.OF.LC.SUBMITTAL</v>
      </c>
      <c r="D179" s="739"/>
      <c r="E179" s="739"/>
      <c r="F179" s="739"/>
      <c r="G179" s="737" t="s">
        <v>345</v>
      </c>
    </row>
    <row r="180" spans="1:7">
      <c r="A180" s="735">
        <v>469</v>
      </c>
      <c r="B180" s="735"/>
      <c r="C180" s="738" t="str">
        <f>ScheduleTasks!B469</f>
        <v>Lead archival process</v>
      </c>
      <c r="D180" s="739"/>
      <c r="E180" s="739">
        <f>ScheduleTasks!G469</f>
        <v>41624</v>
      </c>
      <c r="F180" s="739">
        <f>ScheduleTasks!H469</f>
        <v>41624</v>
      </c>
      <c r="G180" s="737" t="s">
        <v>132</v>
      </c>
    </row>
    <row r="181" spans="1:7">
      <c r="B181" s="735"/>
    </row>
    <row r="182" spans="1:7">
      <c r="B182" s="735"/>
    </row>
    <row r="183" spans="1:7">
      <c r="B183" s="735"/>
    </row>
    <row r="184" spans="1:7">
      <c r="B184" s="735"/>
    </row>
    <row r="185" spans="1:7">
      <c r="B185" s="735"/>
    </row>
    <row r="186" spans="1:7">
      <c r="B186" s="735"/>
    </row>
    <row r="187" spans="1:7">
      <c r="B187" s="735"/>
    </row>
    <row r="188" spans="1:7">
      <c r="B188" s="735"/>
    </row>
    <row r="189" spans="1:7">
      <c r="B189" s="735"/>
    </row>
    <row r="190" spans="1:7">
      <c r="B190" s="735"/>
    </row>
    <row r="191" spans="1:7">
      <c r="B191" s="735"/>
    </row>
    <row r="192" spans="1:7">
      <c r="B192" s="735"/>
    </row>
    <row r="193" spans="2:2">
      <c r="B193" s="735"/>
    </row>
    <row r="194" spans="2:2">
      <c r="B194" s="735"/>
    </row>
    <row r="195" spans="2:2">
      <c r="B195" s="735"/>
    </row>
    <row r="196" spans="2:2">
      <c r="B196" s="735"/>
    </row>
    <row r="197" spans="2:2">
      <c r="B197" s="735"/>
    </row>
    <row r="198" spans="2:2">
      <c r="B198" s="735"/>
    </row>
    <row r="199" spans="2:2">
      <c r="B199" s="735"/>
    </row>
    <row r="200" spans="2:2">
      <c r="B200" s="735"/>
    </row>
    <row r="201" spans="2:2">
      <c r="B201" s="735"/>
    </row>
    <row r="202" spans="2:2">
      <c r="B202" s="735"/>
    </row>
    <row r="203" spans="2:2">
      <c r="B203" s="735"/>
    </row>
    <row r="204" spans="2:2">
      <c r="B204" s="735"/>
    </row>
    <row r="205" spans="2:2">
      <c r="B205" s="735"/>
    </row>
    <row r="206" spans="2:2">
      <c r="B206" s="735"/>
    </row>
    <row r="207" spans="2:2">
      <c r="B207" s="735"/>
    </row>
    <row r="208" spans="2:2">
      <c r="B208" s="735"/>
    </row>
    <row r="209" spans="2:2">
      <c r="B209" s="735"/>
    </row>
    <row r="210" spans="2:2">
      <c r="B210" s="735"/>
    </row>
    <row r="211" spans="2:2">
      <c r="B211" s="735"/>
    </row>
    <row r="212" spans="2:2">
      <c r="B212" s="735"/>
    </row>
    <row r="213" spans="2:2">
      <c r="B213" s="735"/>
    </row>
    <row r="214" spans="2:2">
      <c r="B214" s="735"/>
    </row>
    <row r="215" spans="2:2">
      <c r="B215" s="735"/>
    </row>
    <row r="216" spans="2:2">
      <c r="B216" s="735"/>
    </row>
    <row r="217" spans="2:2">
      <c r="B217" s="735"/>
    </row>
    <row r="218" spans="2:2">
      <c r="B218" s="735"/>
    </row>
    <row r="219" spans="2:2">
      <c r="B219" s="735"/>
    </row>
    <row r="220" spans="2:2">
      <c r="B220" s="735"/>
    </row>
    <row r="221" spans="2:2">
      <c r="B221" s="735"/>
    </row>
    <row r="222" spans="2:2">
      <c r="B222" s="735"/>
    </row>
    <row r="223" spans="2:2">
      <c r="B223" s="735"/>
    </row>
    <row r="224" spans="2:2">
      <c r="B224" s="735"/>
    </row>
    <row r="225" spans="2:2">
      <c r="B225" s="735"/>
    </row>
    <row r="226" spans="2:2">
      <c r="B226" s="735"/>
    </row>
    <row r="227" spans="2:2">
      <c r="B227" s="735"/>
    </row>
    <row r="228" spans="2:2">
      <c r="B228" s="735"/>
    </row>
    <row r="229" spans="2:2">
      <c r="B229" s="735"/>
    </row>
    <row r="230" spans="2:2">
      <c r="B230" s="735"/>
    </row>
    <row r="231" spans="2:2">
      <c r="B231" s="735"/>
    </row>
    <row r="232" spans="2:2">
      <c r="B232" s="735"/>
    </row>
    <row r="233" spans="2:2">
      <c r="B233" s="735"/>
    </row>
    <row r="234" spans="2:2">
      <c r="B234" s="735"/>
    </row>
    <row r="235" spans="2:2">
      <c r="B235" s="735"/>
    </row>
    <row r="236" spans="2:2">
      <c r="B236" s="735"/>
    </row>
    <row r="237" spans="2:2">
      <c r="B237" s="735"/>
    </row>
    <row r="238" spans="2:2">
      <c r="B238" s="735"/>
    </row>
    <row r="239" spans="2:2">
      <c r="B239" s="735"/>
    </row>
    <row r="240" spans="2:2">
      <c r="B240" s="735"/>
    </row>
    <row r="241" spans="2:2">
      <c r="B241" s="735"/>
    </row>
    <row r="242" spans="2:2">
      <c r="B242" s="735"/>
    </row>
    <row r="243" spans="2:2">
      <c r="B243" s="735"/>
    </row>
    <row r="244" spans="2:2">
      <c r="B244" s="735"/>
    </row>
    <row r="245" spans="2:2">
      <c r="B245" s="735"/>
    </row>
    <row r="246" spans="2:2">
      <c r="B246" s="735"/>
    </row>
    <row r="247" spans="2:2">
      <c r="B247" s="735"/>
    </row>
    <row r="248" spans="2:2">
      <c r="B248" s="735"/>
    </row>
    <row r="249" spans="2:2">
      <c r="B249" s="735"/>
    </row>
    <row r="250" spans="2:2">
      <c r="B250" s="735"/>
    </row>
    <row r="251" spans="2:2">
      <c r="B251" s="735"/>
    </row>
    <row r="252" spans="2:2">
      <c r="B252" s="735"/>
    </row>
    <row r="253" spans="2:2">
      <c r="B253" s="735"/>
    </row>
    <row r="254" spans="2:2">
      <c r="B254" s="735"/>
    </row>
    <row r="255" spans="2:2">
      <c r="B255" s="735"/>
    </row>
    <row r="256" spans="2:2">
      <c r="B256" s="735"/>
    </row>
    <row r="257" spans="2:2">
      <c r="B257" s="735"/>
    </row>
    <row r="258" spans="2:2">
      <c r="B258" s="735"/>
    </row>
    <row r="259" spans="2:2">
      <c r="B259" s="735"/>
    </row>
    <row r="260" spans="2:2">
      <c r="B260" s="735"/>
    </row>
    <row r="261" spans="2:2">
      <c r="B261" s="735"/>
    </row>
    <row r="262" spans="2:2">
      <c r="B262" s="735"/>
    </row>
    <row r="263" spans="2:2">
      <c r="B263" s="735"/>
    </row>
    <row r="264" spans="2:2">
      <c r="B264" s="735"/>
    </row>
    <row r="265" spans="2:2">
      <c r="B265" s="735"/>
    </row>
    <row r="266" spans="2:2">
      <c r="B266" s="735"/>
    </row>
    <row r="267" spans="2:2">
      <c r="B267" s="735"/>
    </row>
    <row r="268" spans="2:2">
      <c r="B268" s="735"/>
    </row>
    <row r="269" spans="2:2">
      <c r="B269" s="735"/>
    </row>
    <row r="270" spans="2:2">
      <c r="B270" s="735"/>
    </row>
    <row r="271" spans="2:2">
      <c r="B271" s="735"/>
    </row>
    <row r="272" spans="2:2">
      <c r="B272" s="735"/>
    </row>
    <row r="273" spans="2:2">
      <c r="B273" s="735"/>
    </row>
    <row r="274" spans="2:2">
      <c r="B274" s="735"/>
    </row>
    <row r="275" spans="2:2">
      <c r="B275" s="735"/>
    </row>
    <row r="276" spans="2:2">
      <c r="B276" s="735"/>
    </row>
    <row r="277" spans="2:2">
      <c r="B277" s="735"/>
    </row>
    <row r="278" spans="2:2">
      <c r="B278" s="735"/>
    </row>
    <row r="279" spans="2:2">
      <c r="B279" s="735"/>
    </row>
    <row r="280" spans="2:2">
      <c r="B280" s="735"/>
    </row>
    <row r="281" spans="2:2">
      <c r="B281" s="735"/>
    </row>
    <row r="282" spans="2:2">
      <c r="B282" s="735"/>
    </row>
    <row r="283" spans="2:2">
      <c r="B283" s="735"/>
    </row>
    <row r="284" spans="2:2">
      <c r="B284" s="735"/>
    </row>
    <row r="285" spans="2:2">
      <c r="B285" s="735"/>
    </row>
    <row r="286" spans="2:2">
      <c r="B286" s="735"/>
    </row>
    <row r="287" spans="2:2">
      <c r="B287" s="735"/>
    </row>
    <row r="288" spans="2:2">
      <c r="B288" s="735"/>
    </row>
    <row r="289" spans="2:2">
      <c r="B289" s="735"/>
    </row>
    <row r="290" spans="2:2">
      <c r="B290" s="735"/>
    </row>
    <row r="291" spans="2:2">
      <c r="B291" s="735"/>
    </row>
    <row r="292" spans="2:2">
      <c r="B292" s="735"/>
    </row>
    <row r="293" spans="2:2">
      <c r="B293" s="735"/>
    </row>
    <row r="294" spans="2:2">
      <c r="B294" s="735"/>
    </row>
    <row r="295" spans="2:2">
      <c r="B295" s="735"/>
    </row>
    <row r="296" spans="2:2">
      <c r="B296" s="735"/>
    </row>
    <row r="297" spans="2:2">
      <c r="B297" s="735"/>
    </row>
    <row r="298" spans="2:2">
      <c r="B298" s="735"/>
    </row>
    <row r="299" spans="2:2">
      <c r="B299" s="735"/>
    </row>
    <row r="300" spans="2:2">
      <c r="B300" s="735"/>
    </row>
    <row r="301" spans="2:2">
      <c r="B301" s="735"/>
    </row>
    <row r="302" spans="2:2">
      <c r="B302" s="735"/>
    </row>
    <row r="303" spans="2:2">
      <c r="B303" s="735"/>
    </row>
    <row r="304" spans="2:2">
      <c r="B304" s="735"/>
    </row>
    <row r="305" spans="2:2">
      <c r="B305" s="735"/>
    </row>
    <row r="306" spans="2:2">
      <c r="B306" s="735"/>
    </row>
    <row r="307" spans="2:2">
      <c r="B307" s="735"/>
    </row>
    <row r="308" spans="2:2">
      <c r="B308" s="735"/>
    </row>
    <row r="309" spans="2:2">
      <c r="B309" s="735"/>
    </row>
    <row r="310" spans="2:2">
      <c r="B310" s="735"/>
    </row>
    <row r="311" spans="2:2">
      <c r="B311" s="735"/>
    </row>
    <row r="312" spans="2:2">
      <c r="B312" s="735"/>
    </row>
    <row r="313" spans="2:2">
      <c r="B313" s="735"/>
    </row>
    <row r="314" spans="2:2">
      <c r="B314" s="735"/>
    </row>
    <row r="315" spans="2:2">
      <c r="B315" s="735"/>
    </row>
    <row r="316" spans="2:2">
      <c r="B316" s="735"/>
    </row>
    <row r="317" spans="2:2">
      <c r="B317" s="735"/>
    </row>
    <row r="318" spans="2:2">
      <c r="B318" s="735"/>
    </row>
    <row r="319" spans="2:2">
      <c r="B319" s="735"/>
    </row>
    <row r="320" spans="2:2">
      <c r="B320" s="735"/>
    </row>
    <row r="321" spans="2:2">
      <c r="B321" s="735"/>
    </row>
    <row r="322" spans="2:2">
      <c r="B322" s="735"/>
    </row>
    <row r="323" spans="2:2">
      <c r="B323" s="735"/>
    </row>
    <row r="324" spans="2:2">
      <c r="B324" s="735"/>
    </row>
    <row r="325" spans="2:2">
      <c r="B325" s="735"/>
    </row>
    <row r="326" spans="2:2">
      <c r="B326" s="735"/>
    </row>
    <row r="327" spans="2:2">
      <c r="B327" s="735"/>
    </row>
    <row r="328" spans="2:2">
      <c r="B328" s="735"/>
    </row>
    <row r="329" spans="2:2">
      <c r="B329" s="735"/>
    </row>
    <row r="330" spans="2:2">
      <c r="B330" s="735"/>
    </row>
    <row r="331" spans="2:2">
      <c r="B331" s="735"/>
    </row>
    <row r="332" spans="2:2">
      <c r="B332" s="735"/>
    </row>
    <row r="333" spans="2:2">
      <c r="B333" s="735"/>
    </row>
    <row r="334" spans="2:2">
      <c r="B334" s="735"/>
    </row>
    <row r="335" spans="2:2">
      <c r="B335" s="735"/>
    </row>
    <row r="336" spans="2:2">
      <c r="B336" s="735"/>
    </row>
    <row r="337" spans="2:2">
      <c r="B337" s="735"/>
    </row>
    <row r="338" spans="2:2">
      <c r="B338" s="735"/>
    </row>
    <row r="339" spans="2:2">
      <c r="B339" s="735"/>
    </row>
    <row r="340" spans="2:2">
      <c r="B340" s="735"/>
    </row>
    <row r="341" spans="2:2">
      <c r="B341" s="735"/>
    </row>
    <row r="342" spans="2:2">
      <c r="B342" s="735"/>
    </row>
    <row r="343" spans="2:2">
      <c r="B343" s="735"/>
    </row>
    <row r="344" spans="2:2">
      <c r="B344" s="735"/>
    </row>
    <row r="345" spans="2:2">
      <c r="B345" s="735"/>
    </row>
    <row r="346" spans="2:2">
      <c r="B346" s="735"/>
    </row>
    <row r="347" spans="2:2">
      <c r="B347" s="735"/>
    </row>
    <row r="348" spans="2:2">
      <c r="B348" s="735"/>
    </row>
    <row r="349" spans="2:2">
      <c r="B349" s="735"/>
    </row>
    <row r="350" spans="2:2">
      <c r="B350" s="735"/>
    </row>
    <row r="351" spans="2:2">
      <c r="B351" s="735"/>
    </row>
    <row r="352" spans="2:2">
      <c r="B352" s="735"/>
    </row>
    <row r="353" spans="2:2">
      <c r="B353" s="735"/>
    </row>
    <row r="354" spans="2:2">
      <c r="B354" s="735"/>
    </row>
    <row r="355" spans="2:2">
      <c r="B355" s="735"/>
    </row>
    <row r="356" spans="2:2">
      <c r="B356" s="735"/>
    </row>
    <row r="357" spans="2:2">
      <c r="B357" s="735"/>
    </row>
    <row r="358" spans="2:2">
      <c r="B358" s="735"/>
    </row>
    <row r="359" spans="2:2">
      <c r="B359" s="735"/>
    </row>
    <row r="360" spans="2:2">
      <c r="B360" s="735"/>
    </row>
    <row r="361" spans="2:2">
      <c r="B361" s="735"/>
    </row>
    <row r="362" spans="2:2">
      <c r="B362" s="735"/>
    </row>
    <row r="363" spans="2:2">
      <c r="B363" s="735"/>
    </row>
    <row r="364" spans="2:2">
      <c r="B364" s="735"/>
    </row>
    <row r="365" spans="2:2">
      <c r="B365" s="735"/>
    </row>
    <row r="366" spans="2:2">
      <c r="B366" s="735"/>
    </row>
    <row r="367" spans="2:2">
      <c r="B367" s="735"/>
    </row>
    <row r="368" spans="2:2">
      <c r="B368" s="735"/>
    </row>
    <row r="369" spans="2:2">
      <c r="B369" s="735"/>
    </row>
    <row r="370" spans="2:2">
      <c r="B370" s="735"/>
    </row>
    <row r="371" spans="2:2">
      <c r="B371" s="735"/>
    </row>
    <row r="372" spans="2:2">
      <c r="B372" s="735"/>
    </row>
    <row r="373" spans="2:2">
      <c r="B373" s="735"/>
    </row>
    <row r="374" spans="2:2">
      <c r="B374" s="735"/>
    </row>
    <row r="375" spans="2:2">
      <c r="B375" s="735"/>
    </row>
    <row r="376" spans="2:2">
      <c r="B376" s="735"/>
    </row>
    <row r="377" spans="2:2">
      <c r="B377" s="735"/>
    </row>
    <row r="378" spans="2:2">
      <c r="B378" s="735"/>
    </row>
    <row r="379" spans="2:2">
      <c r="B379" s="735"/>
    </row>
    <row r="380" spans="2:2">
      <c r="B380" s="735"/>
    </row>
    <row r="381" spans="2:2">
      <c r="B381" s="735"/>
    </row>
    <row r="382" spans="2:2">
      <c r="B382" s="735"/>
    </row>
    <row r="383" spans="2:2">
      <c r="B383" s="735"/>
    </row>
    <row r="384" spans="2:2">
      <c r="B384" s="735"/>
    </row>
    <row r="385" spans="2:2">
      <c r="B385" s="735"/>
    </row>
    <row r="386" spans="2:2">
      <c r="B386" s="735"/>
    </row>
    <row r="387" spans="2:2">
      <c r="B387" s="735"/>
    </row>
    <row r="388" spans="2:2">
      <c r="B388" s="735"/>
    </row>
    <row r="389" spans="2:2">
      <c r="B389" s="735"/>
    </row>
    <row r="390" spans="2:2">
      <c r="B390" s="735"/>
    </row>
    <row r="391" spans="2:2">
      <c r="B391" s="735"/>
    </row>
    <row r="392" spans="2:2">
      <c r="B392" s="735"/>
    </row>
    <row r="393" spans="2:2">
      <c r="B393" s="735"/>
    </row>
    <row r="394" spans="2:2">
      <c r="B394" s="735"/>
    </row>
    <row r="395" spans="2:2">
      <c r="B395" s="735"/>
    </row>
    <row r="396" spans="2:2">
      <c r="B396" s="735"/>
    </row>
    <row r="397" spans="2:2">
      <c r="B397" s="735"/>
    </row>
    <row r="398" spans="2:2">
      <c r="B398" s="735"/>
    </row>
    <row r="399" spans="2:2">
      <c r="B399" s="735"/>
    </row>
    <row r="400" spans="2:2">
      <c r="B400" s="735"/>
    </row>
    <row r="401" spans="2:2">
      <c r="B401" s="735"/>
    </row>
    <row r="402" spans="2:2">
      <c r="B402" s="735"/>
    </row>
    <row r="403" spans="2:2">
      <c r="B403" s="735"/>
    </row>
    <row r="404" spans="2:2">
      <c r="B404" s="735"/>
    </row>
    <row r="405" spans="2:2">
      <c r="B405" s="735"/>
    </row>
    <row r="406" spans="2:2">
      <c r="B406" s="735"/>
    </row>
    <row r="407" spans="2:2">
      <c r="B407" s="735"/>
    </row>
    <row r="408" spans="2:2">
      <c r="B408" s="735"/>
    </row>
    <row r="409" spans="2:2">
      <c r="B409" s="735"/>
    </row>
    <row r="410" spans="2:2">
      <c r="B410" s="735"/>
    </row>
    <row r="411" spans="2:2">
      <c r="B411" s="735"/>
    </row>
    <row r="412" spans="2:2">
      <c r="B412" s="735"/>
    </row>
    <row r="413" spans="2:2">
      <c r="B413" s="735"/>
    </row>
    <row r="414" spans="2:2">
      <c r="B414" s="735"/>
    </row>
    <row r="415" spans="2:2">
      <c r="B415" s="735"/>
    </row>
    <row r="416" spans="2:2">
      <c r="B416" s="735"/>
    </row>
    <row r="417" spans="2:2">
      <c r="B417" s="735"/>
    </row>
    <row r="418" spans="2:2">
      <c r="B418" s="735"/>
    </row>
    <row r="419" spans="2:2">
      <c r="B419" s="735"/>
    </row>
    <row r="420" spans="2:2">
      <c r="B420" s="735"/>
    </row>
    <row r="421" spans="2:2">
      <c r="B421" s="735"/>
    </row>
    <row r="422" spans="2:2">
      <c r="B422" s="735"/>
    </row>
    <row r="423" spans="2:2">
      <c r="B423" s="735"/>
    </row>
    <row r="424" spans="2:2">
      <c r="B424" s="735"/>
    </row>
    <row r="425" spans="2:2">
      <c r="B425" s="735"/>
    </row>
    <row r="426" spans="2:2">
      <c r="B426" s="735"/>
    </row>
    <row r="427" spans="2:2">
      <c r="B427" s="735"/>
    </row>
    <row r="428" spans="2:2">
      <c r="B428" s="735"/>
    </row>
    <row r="429" spans="2:2">
      <c r="B429" s="735"/>
    </row>
    <row r="430" spans="2:2">
      <c r="B430" s="735"/>
    </row>
    <row r="431" spans="2:2">
      <c r="B431" s="735"/>
    </row>
    <row r="432" spans="2:2">
      <c r="B432" s="735"/>
    </row>
    <row r="433" spans="2:2">
      <c r="B433" s="735"/>
    </row>
    <row r="434" spans="2:2">
      <c r="B434" s="735"/>
    </row>
    <row r="435" spans="2:2">
      <c r="B435" s="735"/>
    </row>
    <row r="436" spans="2:2">
      <c r="B436" s="735"/>
    </row>
    <row r="437" spans="2:2">
      <c r="B437" s="735"/>
    </row>
    <row r="438" spans="2:2">
      <c r="B438" s="735"/>
    </row>
    <row r="439" spans="2:2">
      <c r="B439" s="735"/>
    </row>
    <row r="440" spans="2:2">
      <c r="B440" s="735"/>
    </row>
    <row r="441" spans="2:2">
      <c r="B441" s="735"/>
    </row>
    <row r="442" spans="2:2">
      <c r="B442" s="735"/>
    </row>
    <row r="443" spans="2:2">
      <c r="B443" s="735"/>
    </row>
    <row r="444" spans="2:2">
      <c r="B444" s="735"/>
    </row>
    <row r="445" spans="2:2">
      <c r="B445" s="735"/>
    </row>
    <row r="446" spans="2:2">
      <c r="B446" s="735"/>
    </row>
    <row r="447" spans="2:2">
      <c r="B447" s="735"/>
    </row>
    <row r="448" spans="2:2">
      <c r="B448" s="735"/>
    </row>
    <row r="449" spans="2:2">
      <c r="B449" s="735"/>
    </row>
    <row r="450" spans="2:2">
      <c r="B450" s="735"/>
    </row>
    <row r="451" spans="2:2">
      <c r="B451" s="735"/>
    </row>
    <row r="452" spans="2:2">
      <c r="B452" s="735"/>
    </row>
    <row r="453" spans="2:2">
      <c r="B453" s="735"/>
    </row>
    <row r="454" spans="2:2">
      <c r="B454" s="735"/>
    </row>
    <row r="455" spans="2:2">
      <c r="B455" s="735"/>
    </row>
    <row r="456" spans="2:2">
      <c r="B456" s="735"/>
    </row>
    <row r="457" spans="2:2">
      <c r="B457" s="735"/>
    </row>
    <row r="458" spans="2:2">
      <c r="B458" s="735"/>
    </row>
    <row r="459" spans="2:2">
      <c r="B459" s="735"/>
    </row>
    <row r="460" spans="2:2">
      <c r="B460" s="735"/>
    </row>
    <row r="461" spans="2:2">
      <c r="B461" s="735"/>
    </row>
    <row r="462" spans="2:2">
      <c r="B462" s="735"/>
    </row>
    <row r="463" spans="2:2">
      <c r="B463" s="735"/>
    </row>
    <row r="464" spans="2:2">
      <c r="B464" s="735"/>
    </row>
    <row r="465" spans="2:2">
      <c r="B465" s="735"/>
    </row>
    <row r="466" spans="2:2">
      <c r="B466" s="735"/>
    </row>
    <row r="467" spans="2:2">
      <c r="B467" s="735"/>
    </row>
    <row r="468" spans="2:2">
      <c r="B468" s="735"/>
    </row>
    <row r="469" spans="2:2">
      <c r="B469" s="735"/>
    </row>
    <row r="470" spans="2:2">
      <c r="B470" s="735"/>
    </row>
    <row r="471" spans="2:2">
      <c r="B471" s="735"/>
    </row>
    <row r="472" spans="2:2">
      <c r="B472" s="735"/>
    </row>
    <row r="473" spans="2:2">
      <c r="B473" s="735"/>
    </row>
    <row r="474" spans="2:2">
      <c r="B474" s="735"/>
    </row>
    <row r="475" spans="2:2">
      <c r="B475" s="735"/>
    </row>
    <row r="476" spans="2:2">
      <c r="B476" s="735"/>
    </row>
    <row r="477" spans="2:2">
      <c r="B477" s="735"/>
    </row>
    <row r="478" spans="2:2">
      <c r="B478" s="735"/>
    </row>
    <row r="479" spans="2:2">
      <c r="B479" s="735"/>
    </row>
    <row r="480" spans="2:2">
      <c r="B480" s="735"/>
    </row>
    <row r="481" spans="2:2">
      <c r="B481" s="735"/>
    </row>
    <row r="482" spans="2:2">
      <c r="B482" s="735"/>
    </row>
    <row r="483" spans="2:2">
      <c r="B483" s="735"/>
    </row>
    <row r="484" spans="2:2">
      <c r="B484" s="735"/>
    </row>
    <row r="485" spans="2:2">
      <c r="B485" s="735"/>
    </row>
    <row r="486" spans="2:2">
      <c r="B486" s="735"/>
    </row>
    <row r="487" spans="2:2">
      <c r="B487" s="735"/>
    </row>
    <row r="488" spans="2:2">
      <c r="B488" s="735"/>
    </row>
    <row r="489" spans="2:2">
      <c r="B489" s="735"/>
    </row>
    <row r="490" spans="2:2">
      <c r="B490" s="735"/>
    </row>
    <row r="491" spans="2:2">
      <c r="B491" s="735"/>
    </row>
    <row r="492" spans="2:2">
      <c r="B492" s="735"/>
    </row>
    <row r="493" spans="2:2">
      <c r="B493" s="735"/>
    </row>
    <row r="494" spans="2:2">
      <c r="B494" s="735"/>
    </row>
    <row r="495" spans="2:2">
      <c r="B495" s="735"/>
    </row>
    <row r="496" spans="2:2">
      <c r="B496" s="735"/>
    </row>
    <row r="497" spans="2:2">
      <c r="B497" s="735"/>
    </row>
    <row r="498" spans="2:2">
      <c r="B498" s="735"/>
    </row>
    <row r="499" spans="2:2">
      <c r="B499" s="735"/>
    </row>
    <row r="500" spans="2:2">
      <c r="B500" s="735"/>
    </row>
    <row r="501" spans="2:2">
      <c r="B501" s="735"/>
    </row>
    <row r="502" spans="2:2">
      <c r="B502" s="735"/>
    </row>
    <row r="503" spans="2:2">
      <c r="B503" s="735"/>
    </row>
    <row r="504" spans="2:2">
      <c r="B504" s="735"/>
    </row>
    <row r="505" spans="2:2">
      <c r="B505" s="735"/>
    </row>
    <row r="506" spans="2:2">
      <c r="B506" s="735"/>
    </row>
    <row r="507" spans="2:2">
      <c r="B507" s="735"/>
    </row>
    <row r="508" spans="2:2">
      <c r="B508" s="735"/>
    </row>
    <row r="509" spans="2:2">
      <c r="B509" s="735"/>
    </row>
    <row r="510" spans="2:2">
      <c r="B510" s="735"/>
    </row>
    <row r="511" spans="2:2">
      <c r="B511" s="735"/>
    </row>
    <row r="512" spans="2:2">
      <c r="B512" s="735"/>
    </row>
    <row r="513" spans="2:2">
      <c r="B513" s="735"/>
    </row>
    <row r="514" spans="2:2">
      <c r="B514" s="735"/>
    </row>
    <row r="515" spans="2:2">
      <c r="B515" s="735"/>
    </row>
    <row r="516" spans="2:2">
      <c r="B516" s="735"/>
    </row>
    <row r="517" spans="2:2">
      <c r="B517" s="735"/>
    </row>
    <row r="518" spans="2:2">
      <c r="B518" s="735"/>
    </row>
    <row r="519" spans="2:2">
      <c r="B519" s="735"/>
    </row>
    <row r="520" spans="2:2">
      <c r="B520" s="735"/>
    </row>
    <row r="521" spans="2:2">
      <c r="B521" s="735"/>
    </row>
  </sheetData>
  <sortState ref="B1:W500">
    <sortCondition ref="B1:B500"/>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ategory xmlns="$ListId:docs;">Rough Draft</Categor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87E947658537047BCCF6B6809171804" ma:contentTypeVersion="" ma:contentTypeDescription="Create a new document." ma:contentTypeScope="" ma:versionID="b9b1bebb8d79ac020eed7b9e7dfb3079">
  <xsd:schema xmlns:xsd="http://www.w3.org/2001/XMLSchema" xmlns:xs="http://www.w3.org/2001/XMLSchema" xmlns:p="http://schemas.microsoft.com/office/2006/metadata/properties" xmlns:ns2="$ListId:docs;" targetNamespace="http://schemas.microsoft.com/office/2006/metadata/properties" ma:root="true" ma:fieldsID="e0dd946a71213c81a1de28164ba7cf36"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3A87FD7E-CBF0-427E-991E-1BA65EB9CF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46A714-B7C3-4CC8-9D8B-86AD77EABF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74</vt:i4>
      </vt:variant>
    </vt:vector>
  </HeadingPairs>
  <TitlesOfParts>
    <vt:vector size="78" baseType="lpstr">
      <vt:lpstr>DDLs</vt:lpstr>
      <vt:lpstr>ScheduleTasks</vt:lpstr>
      <vt:lpstr>ConditionalFormat</vt:lpstr>
      <vt:lpstr>Sheet1</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2013-05-29T20:51:04Z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0x010100E87E947658537047BCCF6B6809171804</vt:lpwstr>
  </property>
</Properties>
</file>