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G44" i="94"/>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AAG44"/>
  <c r="J6"/>
  <c r="J5" s="1"/>
  <c r="J4" s="1"/>
  <c r="AAG21"/>
  <c r="AAK31"/>
  <c r="AAK6"/>
  <c r="AAK29"/>
  <c r="AAL15"/>
  <c r="B15" s="1"/>
  <c r="AAL29"/>
  <c r="AAG19"/>
  <c r="AAL17"/>
  <c r="AAL19"/>
  <c r="AAH261"/>
  <c r="AAH260"/>
  <c r="AAH259"/>
  <c r="AAH258"/>
  <c r="AAH257"/>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L4" l="1"/>
  <c r="L5"/>
  <c r="M6"/>
  <c r="F11"/>
  <c r="AAP11"/>
  <c r="AAR11"/>
  <c r="AAQ11"/>
  <c r="B372"/>
  <c r="B370"/>
  <c r="B369"/>
  <c r="B368"/>
  <c r="B367"/>
  <c r="B366"/>
  <c r="B365"/>
  <c r="B364"/>
  <c r="B363"/>
  <c r="B375"/>
  <c r="AAL205"/>
  <c r="AAL201"/>
  <c r="AAL190"/>
  <c r="B205"/>
  <c r="AAL185"/>
  <c r="AAL181"/>
  <c r="AAL170"/>
  <c r="B196"/>
  <c r="AAL165"/>
  <c r="AAL161"/>
  <c r="AAL150"/>
  <c r="AAL145"/>
  <c r="AAL141"/>
  <c r="AAL130"/>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AAH262" l="1"/>
  <c r="H262" s="1"/>
  <c r="R5"/>
  <c r="S6"/>
  <c r="R4"/>
  <c r="AAH47"/>
  <c r="E262" l="1"/>
  <c r="AAG264"/>
  <c r="F262"/>
  <c r="S5"/>
  <c r="T6"/>
  <c r="S4"/>
  <c r="H47"/>
  <c r="AAG48" s="1"/>
  <c r="G48" s="1"/>
  <c r="AAH48" s="1"/>
  <c r="AAH264"/>
  <c r="E47" l="1"/>
  <c r="T5"/>
  <c r="U6"/>
  <c r="T4"/>
  <c r="F47"/>
  <c r="H48"/>
  <c r="E48" s="1"/>
  <c r="AAG265"/>
  <c r="U5" l="1"/>
  <c r="V6"/>
  <c r="U4"/>
  <c r="F48"/>
  <c r="AAG49"/>
  <c r="G49" s="1"/>
  <c r="AAH49" s="1"/>
  <c r="AAH265"/>
  <c r="V5" l="1"/>
  <c r="W6"/>
  <c r="V4"/>
  <c r="H49"/>
  <c r="E49" s="1"/>
  <c r="AAG266"/>
  <c r="W5" l="1"/>
  <c r="X6"/>
  <c r="W4"/>
  <c r="AAG50"/>
  <c r="G50" s="1"/>
  <c r="AAH50" s="1"/>
  <c r="H50" s="1"/>
  <c r="E50" s="1"/>
  <c r="F49"/>
  <c r="AAH266"/>
  <c r="X5" l="1"/>
  <c r="Y6"/>
  <c r="X4"/>
  <c r="F50"/>
  <c r="AAG67"/>
  <c r="AAG267"/>
  <c r="Y5" l="1"/>
  <c r="Z6"/>
  <c r="Y4"/>
  <c r="AAH67"/>
  <c r="AAH267"/>
  <c r="Z5" l="1"/>
  <c r="AA6"/>
  <c r="Z4"/>
  <c r="E67"/>
  <c r="AAG268"/>
  <c r="F67" l="1"/>
  <c r="AAG68"/>
  <c r="AAH68" s="1"/>
  <c r="H68" s="1"/>
  <c r="AA5"/>
  <c r="AB6"/>
  <c r="AA4"/>
  <c r="AAH268"/>
  <c r="AB5" l="1"/>
  <c r="AC6"/>
  <c r="AB4"/>
  <c r="AAG69"/>
  <c r="AAH69" s="1"/>
  <c r="F68"/>
  <c r="E68"/>
  <c r="AAG269"/>
  <c r="AC5" l="1"/>
  <c r="AD6"/>
  <c r="AC4"/>
  <c r="E69"/>
  <c r="AAH269"/>
  <c r="AD5" l="1"/>
  <c r="AE6"/>
  <c r="AD4"/>
  <c r="AAG70"/>
  <c r="AAH70" s="1"/>
  <c r="F69"/>
  <c r="AE5" l="1"/>
  <c r="AF6"/>
  <c r="AE4"/>
  <c r="H70"/>
  <c r="E70" s="1"/>
  <c r="AAG288"/>
  <c r="AAG286"/>
  <c r="G286" s="1"/>
  <c r="AAG276"/>
  <c r="AAG274"/>
  <c r="AAG287"/>
  <c r="AAG285"/>
  <c r="G285" s="1"/>
  <c r="AAG284"/>
  <c r="AAG275"/>
  <c r="AAG273"/>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AAH35"/>
  <c r="H35" s="1"/>
  <c r="AAH29"/>
  <c r="H29" s="1"/>
  <c r="AAH393"/>
  <c r="H393" s="1"/>
  <c r="AAH430"/>
  <c r="AAH436"/>
  <c r="H436" s="1"/>
  <c r="AAG443"/>
  <c r="H34"/>
  <c r="AAH19"/>
  <c r="AAG13"/>
  <c r="AAG15"/>
  <c r="G15" s="1"/>
  <c r="ABB19"/>
  <c r="ABD19" s="1"/>
  <c r="AAG14"/>
  <c r="G14" s="1"/>
  <c r="F39"/>
  <c r="AAH440"/>
  <c r="H440" s="1"/>
  <c r="AAH423" l="1"/>
  <c r="AAH421"/>
  <c r="AAH424"/>
  <c r="AAH422"/>
  <c r="AAH427"/>
  <c r="G34"/>
  <c r="AAH386"/>
  <c r="AAH385"/>
  <c r="AAH384"/>
  <c r="AAH383"/>
  <c r="AAH382"/>
  <c r="AAH381"/>
  <c r="AAH380"/>
  <c r="BU6"/>
  <c r="BU5" s="1"/>
  <c r="BT4"/>
  <c r="F35"/>
  <c r="G35"/>
  <c r="AAH82"/>
  <c r="H82"/>
  <c r="AAH14"/>
  <c r="H14" s="1"/>
  <c r="AAH15"/>
  <c r="H15" s="1"/>
  <c r="AAH13"/>
  <c r="AAH453"/>
  <c r="F453" s="1"/>
  <c r="AAH6"/>
  <c r="F430"/>
  <c r="AAG432"/>
  <c r="AAH40"/>
  <c r="G40" s="1"/>
  <c r="AAH460"/>
  <c r="H460" s="1"/>
  <c r="F460" s="1"/>
  <c r="F37"/>
  <c r="AAH461"/>
  <c r="F461" s="1"/>
  <c r="F38"/>
  <c r="H17"/>
  <c r="E17" s="1"/>
  <c r="F440"/>
  <c r="AAH376"/>
  <c r="AAG455"/>
  <c r="AAH377"/>
  <c r="AAG452"/>
  <c r="AAG440"/>
  <c r="G440" s="1"/>
  <c r="AAH429"/>
  <c r="H429" s="1"/>
  <c r="F429" s="1"/>
  <c r="AAG457"/>
  <c r="AAG453"/>
  <c r="F34"/>
  <c r="AAH464"/>
  <c r="H464" s="1"/>
  <c r="AAH395"/>
  <c r="AAH342"/>
  <c r="H342" s="1"/>
  <c r="AAH406"/>
  <c r="AAG456"/>
  <c r="AAH415"/>
  <c r="AAH428"/>
  <c r="H428" s="1"/>
  <c r="AAG469"/>
  <c r="AAG454"/>
  <c r="G454" s="1"/>
  <c r="AAG458"/>
  <c r="AAH443"/>
  <c r="F443" s="1"/>
  <c r="ABB18"/>
  <c r="AAH454"/>
  <c r="H454" s="1"/>
  <c r="F454" s="1"/>
  <c r="AAH469"/>
  <c r="F469" s="1"/>
  <c r="AAH456"/>
  <c r="F456" s="1"/>
  <c r="ABC19"/>
  <c r="AAH452"/>
  <c r="F452" s="1"/>
  <c r="AAH458"/>
  <c r="F458" s="1"/>
  <c r="AAZ19"/>
  <c r="AAH455"/>
  <c r="F455" s="1"/>
  <c r="AAH457"/>
  <c r="F457" s="1"/>
  <c r="AAG386" l="1"/>
  <c r="AAG385"/>
  <c r="AAG384"/>
  <c r="AAG383"/>
  <c r="G383" s="1"/>
  <c r="AAG382"/>
  <c r="G382" s="1"/>
  <c r="AAG381"/>
  <c r="G381" s="1"/>
  <c r="E381" s="1"/>
  <c r="AAG380"/>
  <c r="G380" s="1"/>
  <c r="E380" s="1"/>
  <c r="AAH314"/>
  <c r="BV6"/>
  <c r="BV5" s="1"/>
  <c r="BU4"/>
  <c r="AAH44"/>
  <c r="H44" s="1"/>
  <c r="F44" s="1"/>
  <c r="F15"/>
  <c r="AAI13"/>
  <c r="D13" s="1"/>
  <c r="F14"/>
  <c r="AAI15"/>
  <c r="D15" s="1"/>
  <c r="AAI14"/>
  <c r="D14" s="1"/>
  <c r="AAI29"/>
  <c r="D29" s="1"/>
  <c r="AA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F380"/>
  <c r="AAH432"/>
  <c r="E432" s="1"/>
  <c r="E458"/>
  <c r="E469"/>
  <c r="E457"/>
  <c r="E455"/>
  <c r="E460"/>
  <c r="E377" l="1"/>
  <c r="BW6"/>
  <c r="BW5" s="1"/>
  <c r="BV4"/>
  <c r="AAH344"/>
  <c r="F344" s="1"/>
  <c r="G31"/>
  <c r="H28"/>
  <c r="AAG332" s="1"/>
  <c r="F13"/>
  <c r="AAG254"/>
  <c r="AAG256" s="1"/>
  <c r="F31"/>
  <c r="AAH347"/>
  <c r="F347" s="1"/>
  <c r="G363"/>
  <c r="AAH26"/>
  <c r="H26" s="1"/>
  <c r="G26" s="1"/>
  <c r="F363"/>
  <c r="ABD17"/>
  <c r="ABC17" s="1"/>
  <c r="AAZ17"/>
  <c r="F432"/>
  <c r="AAG433"/>
  <c r="ABA18"/>
  <c r="AAV18" s="1"/>
  <c r="AAY18"/>
  <c r="AAX18" s="1"/>
  <c r="ABC18"/>
  <c r="AAG422" l="1"/>
  <c r="AAH448"/>
  <c r="F448" s="1"/>
  <c r="AAG323"/>
  <c r="AAG376" s="1"/>
  <c r="E376" s="1"/>
  <c r="AAH214"/>
  <c r="H214" s="1"/>
  <c r="F214" s="1"/>
  <c r="AAG314"/>
  <c r="G314" s="1"/>
  <c r="E314" s="1"/>
  <c r="AAG301"/>
  <c r="AAG300" s="1"/>
  <c r="AAH312"/>
  <c r="AAG310"/>
  <c r="AAG259"/>
  <c r="F368" s="1"/>
  <c r="AAG255"/>
  <c r="G364" s="1"/>
  <c r="F26"/>
  <c r="AAG261"/>
  <c r="AAH32" s="1"/>
  <c r="G32" s="1"/>
  <c r="AAG258"/>
  <c r="F367" s="1"/>
  <c r="AAG393"/>
  <c r="G393" s="1"/>
  <c r="F28"/>
  <c r="AAG260"/>
  <c r="F369" s="1"/>
  <c r="AAG257"/>
  <c r="F366" s="1"/>
  <c r="AAG342"/>
  <c r="G342" s="1"/>
  <c r="F342" s="1"/>
  <c r="AAH219"/>
  <c r="F219" s="1"/>
  <c r="AAH211"/>
  <c r="H211" s="1"/>
  <c r="AAH21" s="1"/>
  <c r="BX6"/>
  <c r="BX5" s="1"/>
  <c r="BW4"/>
  <c r="AAH27"/>
  <c r="AAH237" s="1"/>
  <c r="H237" s="1"/>
  <c r="G28"/>
  <c r="E19"/>
  <c r="AAG82"/>
  <c r="AAG85" s="1"/>
  <c r="AAG78"/>
  <c r="G78" s="1"/>
  <c r="AAH71"/>
  <c r="H71" s="1"/>
  <c r="AAH78"/>
  <c r="H78" s="1"/>
  <c r="F78" s="1"/>
  <c r="E363"/>
  <c r="H365"/>
  <c r="F365" s="1"/>
  <c r="G365"/>
  <c r="AAG430"/>
  <c r="E430" s="1"/>
  <c r="G82"/>
  <c r="F82" s="1"/>
  <c r="F19"/>
  <c r="AAH332"/>
  <c r="F332" s="1"/>
  <c r="AAG211"/>
  <c r="F27"/>
  <c r="ABB15"/>
  <c r="AAZ15" s="1"/>
  <c r="F382"/>
  <c r="F421"/>
  <c r="AAH433"/>
  <c r="H433" s="1"/>
  <c r="F433" s="1"/>
  <c r="AAY17"/>
  <c r="AAX17" s="1"/>
  <c r="ABA17"/>
  <c r="AAV17" s="1"/>
  <c r="E382"/>
  <c r="F370" l="1"/>
  <c r="G370"/>
  <c r="F393"/>
  <c r="AAG415"/>
  <c r="E415" s="1"/>
  <c r="AAG395"/>
  <c r="AAG406"/>
  <c r="E406" s="1"/>
  <c r="AAH323"/>
  <c r="F323" s="1"/>
  <c r="G367"/>
  <c r="E367" s="1"/>
  <c r="G368"/>
  <c r="E368" s="1"/>
  <c r="G369"/>
  <c r="H364"/>
  <c r="F364" s="1"/>
  <c r="G366"/>
  <c r="E366" s="1"/>
  <c r="AAG372"/>
  <c r="AAG371"/>
  <c r="AAG309"/>
  <c r="AAH306" s="1"/>
  <c r="AAG225"/>
  <c r="AAH225" s="1"/>
  <c r="AAG226" s="1"/>
  <c r="AAH226" s="1"/>
  <c r="AAG344"/>
  <c r="E344" s="1"/>
  <c r="AAG347"/>
  <c r="E347" s="1"/>
  <c r="G27"/>
  <c r="AAG237"/>
  <c r="G237" s="1"/>
  <c r="E237" s="1"/>
  <c r="BY6"/>
  <c r="BY5" s="1"/>
  <c r="BX4"/>
  <c r="E78"/>
  <c r="F71"/>
  <c r="E71"/>
  <c r="E370"/>
  <c r="E365"/>
  <c r="AAG373"/>
  <c r="AAH251"/>
  <c r="H251" s="1"/>
  <c r="F251" s="1"/>
  <c r="H373"/>
  <c r="AAH371"/>
  <c r="F371" s="1"/>
  <c r="AAH372"/>
  <c r="F372" s="1"/>
  <c r="F32"/>
  <c r="E369"/>
  <c r="ABD15"/>
  <c r="ABC15" s="1"/>
  <c r="AAG353"/>
  <c r="AAH353" s="1"/>
  <c r="E433"/>
  <c r="E323"/>
  <c r="E332"/>
  <c r="ABA15"/>
  <c r="AAV15" s="1"/>
  <c r="AAY15"/>
  <c r="AAX15" s="1"/>
  <c r="E364" l="1"/>
  <c r="E395"/>
  <c r="AAG421"/>
  <c r="E421" s="1"/>
  <c r="E422"/>
  <c r="AAG423"/>
  <c r="AAH309"/>
  <c r="AAG312"/>
  <c r="G312" s="1"/>
  <c r="AAG238"/>
  <c r="F237"/>
  <c r="BZ6"/>
  <c r="BZ5" s="1"/>
  <c r="BY4"/>
  <c r="E371"/>
  <c r="E372"/>
  <c r="E226"/>
  <c r="AAG227"/>
  <c r="AAH227" s="1"/>
  <c r="F226"/>
  <c r="E353"/>
  <c r="AAG354"/>
  <c r="AAH354" s="1"/>
  <c r="F353"/>
  <c r="F383"/>
  <c r="F422"/>
  <c r="E383"/>
  <c r="AAH238" l="1"/>
  <c r="H238" s="1"/>
  <c r="E238" s="1"/>
  <c r="G238"/>
  <c r="F238"/>
  <c r="CA6"/>
  <c r="CA5" s="1"/>
  <c r="BZ4"/>
  <c r="AAH85"/>
  <c r="E85" s="1"/>
  <c r="E354"/>
  <c r="AAG355"/>
  <c r="AAH355" s="1"/>
  <c r="F354"/>
  <c r="AAG228"/>
  <c r="E384"/>
  <c r="AAG239" l="1"/>
  <c r="G239" s="1"/>
  <c r="AAH239" s="1"/>
  <c r="AAG241" s="1"/>
  <c r="AAH241" s="1"/>
  <c r="E423"/>
  <c r="AAG424"/>
  <c r="F239"/>
  <c r="CB6"/>
  <c r="CB5" s="1"/>
  <c r="CA4"/>
  <c r="AAH228"/>
  <c r="F85"/>
  <c r="AAG90"/>
  <c r="E241"/>
  <c r="AAG242"/>
  <c r="AAH242" s="1"/>
  <c r="F241"/>
  <c r="E355"/>
  <c r="AAG356"/>
  <c r="AAH356" s="1"/>
  <c r="F355"/>
  <c r="F384"/>
  <c r="F423"/>
  <c r="E239" l="1"/>
  <c r="CC6"/>
  <c r="CC5" s="1"/>
  <c r="CB4"/>
  <c r="E356"/>
  <c r="AAG357"/>
  <c r="AAH357" s="1"/>
  <c r="F356"/>
  <c r="AAG229"/>
  <c r="AAH229" s="1"/>
  <c r="E242"/>
  <c r="F242"/>
  <c r="AAG243"/>
  <c r="AAH243" s="1"/>
  <c r="AAH90"/>
  <c r="E385"/>
  <c r="AAG427"/>
  <c r="CD6" l="1"/>
  <c r="CD5" s="1"/>
  <c r="CC4"/>
  <c r="AAG91"/>
  <c r="F90"/>
  <c r="E243"/>
  <c r="F243"/>
  <c r="AAG244"/>
  <c r="AAH244" s="1"/>
  <c r="G300"/>
  <c r="AAH271" s="1"/>
  <c r="E229"/>
  <c r="AAG233"/>
  <c r="AAH233" s="1"/>
  <c r="H233" s="1"/>
  <c r="F229"/>
  <c r="E357"/>
  <c r="F357"/>
  <c r="AAG360"/>
  <c r="E90"/>
  <c r="F424"/>
  <c r="F385"/>
  <c r="E424"/>
  <c r="AAH287" l="1"/>
  <c r="AAH275"/>
  <c r="F271"/>
  <c r="AAH274"/>
  <c r="AAH285"/>
  <c r="AAH273"/>
  <c r="AAH276"/>
  <c r="AAH286"/>
  <c r="AAH284"/>
  <c r="AAH288"/>
  <c r="E271"/>
  <c r="CE6"/>
  <c r="CE5" s="1"/>
  <c r="CD4"/>
  <c r="AAH300"/>
  <c r="H300" s="1"/>
  <c r="E300" s="1"/>
  <c r="E244"/>
  <c r="AAG247"/>
  <c r="G247" s="1"/>
  <c r="F244"/>
  <c r="AAH91"/>
  <c r="E91" s="1"/>
  <c r="AAH360"/>
  <c r="F360" s="1"/>
  <c r="E233"/>
  <c r="AAG234"/>
  <c r="F233"/>
  <c r="E386"/>
  <c r="F287" l="1"/>
  <c r="E287"/>
  <c r="E288"/>
  <c r="H285"/>
  <c r="E285" s="1"/>
  <c r="E286"/>
  <c r="CF6"/>
  <c r="CF5" s="1"/>
  <c r="CE4"/>
  <c r="E360"/>
  <c r="F300"/>
  <c r="AAH234"/>
  <c r="F234" s="1"/>
  <c r="F91"/>
  <c r="AAG92"/>
  <c r="AAH247"/>
  <c r="F247" s="1"/>
  <c r="F386"/>
  <c r="AAG389"/>
  <c r="F286" l="1"/>
  <c r="F285"/>
  <c r="AAG294"/>
  <c r="F288"/>
  <c r="CG6"/>
  <c r="CG5" s="1"/>
  <c r="CF4"/>
  <c r="AAH92"/>
  <c r="E92" s="1"/>
  <c r="E247"/>
  <c r="E234"/>
  <c r="AAH389"/>
  <c r="H389" s="1"/>
  <c r="F389" s="1"/>
  <c r="AAH294" l="1"/>
  <c r="CH6"/>
  <c r="CH5" s="1"/>
  <c r="CG4"/>
  <c r="AAG94"/>
  <c r="F92"/>
  <c r="E389"/>
  <c r="AAG295" l="1"/>
  <c r="F294"/>
  <c r="E294"/>
  <c r="CI6"/>
  <c r="CI5" s="1"/>
  <c r="CH4"/>
  <c r="AAH94"/>
  <c r="E94" s="1"/>
  <c r="AAH295" l="1"/>
  <c r="E295" s="1"/>
  <c r="CJ6"/>
  <c r="CJ5" s="1"/>
  <c r="CI4"/>
  <c r="AAG95"/>
  <c r="F94"/>
  <c r="H427"/>
  <c r="F427" s="1"/>
  <c r="F295" l="1"/>
  <c r="AAG296"/>
  <c r="CK6"/>
  <c r="CK5" s="1"/>
  <c r="CJ4"/>
  <c r="AAH95"/>
  <c r="E95" s="1"/>
  <c r="E427"/>
  <c r="AAH296" l="1"/>
  <c r="E296" s="1"/>
  <c r="CL6"/>
  <c r="CL5" s="1"/>
  <c r="CK4"/>
  <c r="F95"/>
  <c r="AAG96"/>
  <c r="F296" l="1"/>
  <c r="AAG297"/>
  <c r="CM6"/>
  <c r="CM5" s="1"/>
  <c r="CL4"/>
  <c r="AAH96"/>
  <c r="E96" s="1"/>
  <c r="AAH297" l="1"/>
  <c r="F297" s="1"/>
  <c r="AAG307"/>
  <c r="AAH307"/>
  <c r="F307" s="1"/>
  <c r="E309"/>
  <c r="F309"/>
  <c r="AAH310"/>
  <c r="H310" s="1"/>
  <c r="CN6"/>
  <c r="CN5" s="1"/>
  <c r="CM4"/>
  <c r="F96"/>
  <c r="AAG97"/>
  <c r="E297" l="1"/>
  <c r="E307"/>
  <c r="AAG308"/>
  <c r="E310"/>
  <c r="F310"/>
  <c r="AAG311"/>
  <c r="G311" s="1"/>
  <c r="AAH311" s="1"/>
  <c r="H311" s="1"/>
  <c r="CO6"/>
  <c r="CO5" s="1"/>
  <c r="CN4"/>
  <c r="AAH97"/>
  <c r="E97" s="1"/>
  <c r="AAH308" l="1"/>
  <c r="H308" s="1"/>
  <c r="F308" s="1"/>
  <c r="AAH305"/>
  <c r="F305" s="1"/>
  <c r="E311"/>
  <c r="F311"/>
  <c r="CP6"/>
  <c r="CP5" s="1"/>
  <c r="CO4"/>
  <c r="F97"/>
  <c r="AAG100"/>
  <c r="E308" l="1"/>
  <c r="H312"/>
  <c r="F312" s="1"/>
  <c r="CQ6"/>
  <c r="CQ5" s="1"/>
  <c r="CP4"/>
  <c r="AAH100"/>
  <c r="E100" s="1"/>
  <c r="E312" l="1"/>
  <c r="CR6"/>
  <c r="CR5" s="1"/>
  <c r="CQ4"/>
  <c r="AAG101"/>
  <c r="F100"/>
  <c r="CS6" l="1"/>
  <c r="CS5" s="1"/>
  <c r="CR4"/>
  <c r="AAH101"/>
  <c r="E101" s="1"/>
  <c r="CT6" l="1"/>
  <c r="CT5" s="1"/>
  <c r="CS4"/>
  <c r="AAG102"/>
  <c r="AAH102" s="1"/>
  <c r="F101"/>
  <c r="CU6" l="1"/>
  <c r="CU5" s="1"/>
  <c r="CT4"/>
  <c r="F102"/>
  <c r="AAG103"/>
  <c r="CV6" l="1"/>
  <c r="CV5" s="1"/>
  <c r="CU4"/>
  <c r="AAH103"/>
  <c r="E103" s="1"/>
  <c r="CW6" l="1"/>
  <c r="CW5" s="1"/>
  <c r="CV4"/>
  <c r="AAG87"/>
  <c r="AAH87" s="1"/>
  <c r="F103"/>
  <c r="CX6" l="1"/>
  <c r="CX5" s="1"/>
  <c r="CW4"/>
  <c r="F87"/>
  <c r="AAG88"/>
  <c r="CY6" l="1"/>
  <c r="CY5" s="1"/>
  <c r="CX4"/>
  <c r="AAH88"/>
  <c r="E88" l="1"/>
  <c r="CZ6"/>
  <c r="CZ5" s="1"/>
  <c r="CY4"/>
  <c r="AAG105"/>
  <c r="F88"/>
  <c r="DA6" l="1"/>
  <c r="DA5" s="1"/>
  <c r="CZ4"/>
  <c r="AAH105"/>
  <c r="E105" s="1"/>
  <c r="DB6" l="1"/>
  <c r="DB5" s="1"/>
  <c r="DA4"/>
  <c r="AAG106"/>
  <c r="F105"/>
  <c r="DC6" l="1"/>
  <c r="DC5" s="1"/>
  <c r="DB4"/>
  <c r="AAH106"/>
  <c r="E106" s="1"/>
  <c r="DD6" l="1"/>
  <c r="DD5" s="1"/>
  <c r="DC4"/>
  <c r="AAG104"/>
  <c r="F106"/>
  <c r="DE6" l="1"/>
  <c r="DE5" s="1"/>
  <c r="DD4"/>
  <c r="AAH104"/>
  <c r="E104" s="1"/>
  <c r="DF6" l="1"/>
  <c r="DF5" s="1"/>
  <c r="DE4"/>
  <c r="AAG108"/>
  <c r="AAG89"/>
  <c r="F104"/>
  <c r="DG6" l="1"/>
  <c r="DG5" s="1"/>
  <c r="DF4"/>
  <c r="AAH108"/>
  <c r="E108" s="1"/>
  <c r="AAH89"/>
  <c r="F89" s="1"/>
  <c r="DH6" l="1"/>
  <c r="DH5" s="1"/>
  <c r="DG4"/>
  <c r="E89"/>
  <c r="AAG110"/>
  <c r="F108"/>
  <c r="DI6" l="1"/>
  <c r="DI5" s="1"/>
  <c r="DH4"/>
  <c r="AAH110"/>
  <c r="E110" s="1"/>
  <c r="DJ6" l="1"/>
  <c r="DJ5" s="1"/>
  <c r="DI4"/>
  <c r="AAG111"/>
  <c r="F110"/>
  <c r="DK6" l="1"/>
  <c r="DK5" s="1"/>
  <c r="DJ4"/>
  <c r="AAH111"/>
  <c r="E111" s="1"/>
  <c r="DL6" l="1"/>
  <c r="DL5" s="1"/>
  <c r="DK4"/>
  <c r="AAG112"/>
  <c r="F111"/>
  <c r="DM6" l="1"/>
  <c r="DM5" s="1"/>
  <c r="DL4"/>
  <c r="AAH112"/>
  <c r="E112" s="1"/>
  <c r="DN6" l="1"/>
  <c r="DN5" s="1"/>
  <c r="DM4"/>
  <c r="AAG113"/>
  <c r="F112"/>
  <c r="DO6" l="1"/>
  <c r="DO5" s="1"/>
  <c r="DN4"/>
  <c r="AAH113"/>
  <c r="E113" s="1"/>
  <c r="DP6" l="1"/>
  <c r="DP5" s="1"/>
  <c r="DO4"/>
  <c r="AAG114"/>
  <c r="F113"/>
  <c r="DQ6" l="1"/>
  <c r="DQ5" s="1"/>
  <c r="DP4"/>
  <c r="AAH114"/>
  <c r="E114" s="1"/>
  <c r="DR6" l="1"/>
  <c r="DR5" s="1"/>
  <c r="DQ4"/>
  <c r="AAG116"/>
  <c r="F114"/>
  <c r="DS6" l="1"/>
  <c r="DS5" s="1"/>
  <c r="DR4"/>
  <c r="AAH116"/>
  <c r="E116" s="1"/>
  <c r="DT6" l="1"/>
  <c r="DT5" s="1"/>
  <c r="DS4"/>
  <c r="AAG117"/>
  <c r="F116"/>
  <c r="DU6" l="1"/>
  <c r="DU5" s="1"/>
  <c r="DT4"/>
  <c r="AAH117"/>
  <c r="E117" s="1"/>
  <c r="DV6" l="1"/>
  <c r="DV5" s="1"/>
  <c r="DU4"/>
  <c r="AAG118"/>
  <c r="F117"/>
  <c r="DW6" l="1"/>
  <c r="DW5" s="1"/>
  <c r="DV4"/>
  <c r="AAH118"/>
  <c r="E118" s="1"/>
  <c r="DX6" l="1"/>
  <c r="DX5" s="1"/>
  <c r="DW4"/>
  <c r="AAG119"/>
  <c r="F118"/>
  <c r="DY6" l="1"/>
  <c r="DY5" s="1"/>
  <c r="DX4"/>
  <c r="AAH119"/>
  <c r="E119" s="1"/>
  <c r="DZ6" l="1"/>
  <c r="DZ5" s="1"/>
  <c r="DY4"/>
  <c r="AAG121"/>
  <c r="F119"/>
  <c r="EA6" l="1"/>
  <c r="EA5" s="1"/>
  <c r="DZ4"/>
  <c r="AAH121"/>
  <c r="E121" s="1"/>
  <c r="EB6" l="1"/>
  <c r="EB5" s="1"/>
  <c r="EA4"/>
  <c r="AAG123"/>
  <c r="F121"/>
  <c r="EC6" l="1"/>
  <c r="EC5" s="1"/>
  <c r="EB4"/>
  <c r="AAH123"/>
  <c r="E123" s="1"/>
  <c r="ED6" l="1"/>
  <c r="ED5" s="1"/>
  <c r="EC4"/>
  <c r="AAG124"/>
  <c r="F123"/>
  <c r="EE6" l="1"/>
  <c r="EE5" s="1"/>
  <c r="ED4"/>
  <c r="AAH124"/>
  <c r="E124" s="1"/>
  <c r="EF6" l="1"/>
  <c r="EF5" s="1"/>
  <c r="EE4"/>
  <c r="AAG125"/>
  <c r="F124"/>
  <c r="EG6" l="1"/>
  <c r="EG5" s="1"/>
  <c r="EF4"/>
  <c r="AAH125"/>
  <c r="E125" s="1"/>
  <c r="EH6" l="1"/>
  <c r="EH5" s="1"/>
  <c r="EG4"/>
  <c r="AAG128"/>
  <c r="AAG126"/>
  <c r="F125"/>
  <c r="EI6" l="1"/>
  <c r="EI5" s="1"/>
  <c r="EH4"/>
  <c r="AAH128"/>
  <c r="E128" s="1"/>
  <c r="AAH126"/>
  <c r="F126" s="1"/>
  <c r="EJ6" l="1"/>
  <c r="EJ5" s="1"/>
  <c r="EI4"/>
  <c r="E126"/>
  <c r="AAG130"/>
  <c r="F128"/>
  <c r="EK6" l="1"/>
  <c r="EK5" s="1"/>
  <c r="EJ4"/>
  <c r="AAH130"/>
  <c r="E130" s="1"/>
  <c r="EL6" l="1"/>
  <c r="EL5" s="1"/>
  <c r="EK4"/>
  <c r="F130"/>
  <c r="AAG131"/>
  <c r="EM6" l="1"/>
  <c r="EM5" s="1"/>
  <c r="EL4"/>
  <c r="AAH131"/>
  <c r="E131" s="1"/>
  <c r="EN6" l="1"/>
  <c r="EN5" s="1"/>
  <c r="EM4"/>
  <c r="AAG132"/>
  <c r="F131"/>
  <c r="EO6" l="1"/>
  <c r="EO5" s="1"/>
  <c r="EN4"/>
  <c r="AAH132"/>
  <c r="E132" s="1"/>
  <c r="EP6" l="1"/>
  <c r="EP5" s="1"/>
  <c r="EO4"/>
  <c r="AAG133"/>
  <c r="F132"/>
  <c r="EQ6" l="1"/>
  <c r="EQ5" s="1"/>
  <c r="EP4"/>
  <c r="AAH133"/>
  <c r="E133" s="1"/>
  <c r="ER6" l="1"/>
  <c r="ER5" s="1"/>
  <c r="EQ4"/>
  <c r="AAG134"/>
  <c r="F133"/>
  <c r="ES6" l="1"/>
  <c r="ES5" s="1"/>
  <c r="ER4"/>
  <c r="AAH134"/>
  <c r="E134" s="1"/>
  <c r="ET6" l="1"/>
  <c r="ET5" s="1"/>
  <c r="ES4"/>
  <c r="AAG136"/>
  <c r="F134"/>
  <c r="EU6" l="1"/>
  <c r="EU5" s="1"/>
  <c r="ET4"/>
  <c r="AAH136"/>
  <c r="E136" s="1"/>
  <c r="EV6" l="1"/>
  <c r="EV5" s="1"/>
  <c r="EU4"/>
  <c r="AAG137"/>
  <c r="F136"/>
  <c r="EW6" l="1"/>
  <c r="EW5" s="1"/>
  <c r="EV4"/>
  <c r="AAH137"/>
  <c r="E137" s="1"/>
  <c r="EX6" l="1"/>
  <c r="EX5" s="1"/>
  <c r="EW4"/>
  <c r="AAG138"/>
  <c r="F137"/>
  <c r="EY6" l="1"/>
  <c r="EY5" s="1"/>
  <c r="EX4"/>
  <c r="AAH138"/>
  <c r="E138" s="1"/>
  <c r="EZ6" l="1"/>
  <c r="EZ5" s="1"/>
  <c r="EY4"/>
  <c r="AAG139"/>
  <c r="F138"/>
  <c r="FA6" l="1"/>
  <c r="FA5" s="1"/>
  <c r="EZ4"/>
  <c r="AAH139"/>
  <c r="E139" s="1"/>
  <c r="FB6" l="1"/>
  <c r="FB5" s="1"/>
  <c r="FA4"/>
  <c r="AAG141"/>
  <c r="F139"/>
  <c r="FC6" l="1"/>
  <c r="FC5" s="1"/>
  <c r="FB4"/>
  <c r="AAH141"/>
  <c r="E141" s="1"/>
  <c r="FD6" l="1"/>
  <c r="FD5" s="1"/>
  <c r="FC4"/>
  <c r="AAG143"/>
  <c r="F141"/>
  <c r="FE6" l="1"/>
  <c r="FE5" s="1"/>
  <c r="FD4"/>
  <c r="AAH143"/>
  <c r="E143" s="1"/>
  <c r="FF6" l="1"/>
  <c r="FF5" s="1"/>
  <c r="FE4"/>
  <c r="AAG144"/>
  <c r="F143"/>
  <c r="FG6" l="1"/>
  <c r="FG5" s="1"/>
  <c r="FF4"/>
  <c r="AAH144"/>
  <c r="E144" s="1"/>
  <c r="FH6" l="1"/>
  <c r="FH5" s="1"/>
  <c r="FG4"/>
  <c r="AAG145"/>
  <c r="F144"/>
  <c r="FI6" l="1"/>
  <c r="FI5" s="1"/>
  <c r="FH4"/>
  <c r="AAH145"/>
  <c r="E145" s="1"/>
  <c r="FJ6" l="1"/>
  <c r="FJ5" s="1"/>
  <c r="FI4"/>
  <c r="AAG148"/>
  <c r="F145"/>
  <c r="AAG146"/>
  <c r="FK6" l="1"/>
  <c r="FK5" s="1"/>
  <c r="FJ4"/>
  <c r="AAH146"/>
  <c r="F146" s="1"/>
  <c r="AAH148"/>
  <c r="E148" s="1"/>
  <c r="FL6" l="1"/>
  <c r="FL5" s="1"/>
  <c r="FK4"/>
  <c r="E146"/>
  <c r="AAG150"/>
  <c r="F148"/>
  <c r="FM6" l="1"/>
  <c r="FM5" s="1"/>
  <c r="FL4"/>
  <c r="AAH150"/>
  <c r="E150" s="1"/>
  <c r="FN6" l="1"/>
  <c r="FN5" s="1"/>
  <c r="FM4"/>
  <c r="F150"/>
  <c r="AAG151"/>
  <c r="FO6" l="1"/>
  <c r="FO5" s="1"/>
  <c r="FN4"/>
  <c r="AAH151"/>
  <c r="E151" s="1"/>
  <c r="FP6" l="1"/>
  <c r="FP5" s="1"/>
  <c r="FO4"/>
  <c r="AAG152"/>
  <c r="F151"/>
  <c r="FQ6" l="1"/>
  <c r="FQ5" s="1"/>
  <c r="FP4"/>
  <c r="AAH152"/>
  <c r="E152" s="1"/>
  <c r="FR6" l="1"/>
  <c r="FR5" s="1"/>
  <c r="FQ4"/>
  <c r="AAG153"/>
  <c r="F152"/>
  <c r="FS6" l="1"/>
  <c r="FS5" s="1"/>
  <c r="FR4"/>
  <c r="AAH153"/>
  <c r="E153" s="1"/>
  <c r="FT6" l="1"/>
  <c r="FT5" s="1"/>
  <c r="FS4"/>
  <c r="AAG154"/>
  <c r="F153"/>
  <c r="FU6" l="1"/>
  <c r="FU5" s="1"/>
  <c r="FT4"/>
  <c r="AAH154"/>
  <c r="E154" s="1"/>
  <c r="FV6" l="1"/>
  <c r="FV5" s="1"/>
  <c r="FU4"/>
  <c r="AAG156"/>
  <c r="F154"/>
  <c r="FW6" l="1"/>
  <c r="FW5" s="1"/>
  <c r="FV4"/>
  <c r="AAH156"/>
  <c r="E156" s="1"/>
  <c r="FX6" l="1"/>
  <c r="FX5" s="1"/>
  <c r="FW4"/>
  <c r="AAG157"/>
  <c r="F156"/>
  <c r="FY6" l="1"/>
  <c r="FY5" s="1"/>
  <c r="FX4"/>
  <c r="AAH157"/>
  <c r="E157" s="1"/>
  <c r="FZ6" l="1"/>
  <c r="FZ5" s="1"/>
  <c r="FY4"/>
  <c r="AAG158"/>
  <c r="F157"/>
  <c r="GA6" l="1"/>
  <c r="GA5" s="1"/>
  <c r="FZ4"/>
  <c r="AAH158"/>
  <c r="E158" s="1"/>
  <c r="GB6" l="1"/>
  <c r="GB5" s="1"/>
  <c r="GA4"/>
  <c r="AAG159"/>
  <c r="F158"/>
  <c r="GC6" l="1"/>
  <c r="GC5" s="1"/>
  <c r="GB4"/>
  <c r="AAH159"/>
  <c r="E159" s="1"/>
  <c r="GD6" l="1"/>
  <c r="GD5" s="1"/>
  <c r="GC4"/>
  <c r="AAG161"/>
  <c r="F159"/>
  <c r="GE6" l="1"/>
  <c r="GE5" s="1"/>
  <c r="GD4"/>
  <c r="AAH161"/>
  <c r="E161" s="1"/>
  <c r="GF6" l="1"/>
  <c r="GF5" s="1"/>
  <c r="GE4"/>
  <c r="AAG163"/>
  <c r="F161"/>
  <c r="GG6" l="1"/>
  <c r="GG5" s="1"/>
  <c r="GF4"/>
  <c r="AAH163"/>
  <c r="E163" s="1"/>
  <c r="GH6" l="1"/>
  <c r="GH5" s="1"/>
  <c r="GG4"/>
  <c r="AAG164"/>
  <c r="F163"/>
  <c r="GI6" l="1"/>
  <c r="GI5" s="1"/>
  <c r="GH4"/>
  <c r="AAH164"/>
  <c r="E164" s="1"/>
  <c r="GJ6" l="1"/>
  <c r="GJ5" s="1"/>
  <c r="GI4"/>
  <c r="AAG165"/>
  <c r="F164"/>
  <c r="GK6" l="1"/>
  <c r="GK5" s="1"/>
  <c r="GJ4"/>
  <c r="AAH165"/>
  <c r="E165" s="1"/>
  <c r="GL6" l="1"/>
  <c r="GL5" s="1"/>
  <c r="GK4"/>
  <c r="AAG168"/>
  <c r="AAG166"/>
  <c r="F165"/>
  <c r="GM6" l="1"/>
  <c r="GM5" s="1"/>
  <c r="GL4"/>
  <c r="AAH168"/>
  <c r="E168" s="1"/>
  <c r="AAH166"/>
  <c r="F166" s="1"/>
  <c r="GN6" l="1"/>
  <c r="GN5" s="1"/>
  <c r="GM4"/>
  <c r="E166"/>
  <c r="AAG170"/>
  <c r="F168"/>
  <c r="GO6" l="1"/>
  <c r="GO5" s="1"/>
  <c r="GN4"/>
  <c r="AAH170"/>
  <c r="E170" s="1"/>
  <c r="GP6" l="1"/>
  <c r="GP5" s="1"/>
  <c r="GO4"/>
  <c r="F170"/>
  <c r="AAG171"/>
  <c r="GQ6" l="1"/>
  <c r="GQ5" s="1"/>
  <c r="GP4"/>
  <c r="AAH171"/>
  <c r="E171" s="1"/>
  <c r="GR6" l="1"/>
  <c r="GR5" s="1"/>
  <c r="GQ4"/>
  <c r="AAG172"/>
  <c r="F171"/>
  <c r="GS6" l="1"/>
  <c r="GS5" s="1"/>
  <c r="GR4"/>
  <c r="AAH172"/>
  <c r="E172" s="1"/>
  <c r="GT6" l="1"/>
  <c r="GT5" s="1"/>
  <c r="GS4"/>
  <c r="AAG173"/>
  <c r="F172"/>
  <c r="GU6" l="1"/>
  <c r="GU5" s="1"/>
  <c r="GT4"/>
  <c r="AAH173"/>
  <c r="E173" s="1"/>
  <c r="GV6" l="1"/>
  <c r="GV5" s="1"/>
  <c r="GU4"/>
  <c r="AAG174"/>
  <c r="F173"/>
  <c r="GW6" l="1"/>
  <c r="GW5" s="1"/>
  <c r="GV4"/>
  <c r="AAH174"/>
  <c r="E174" s="1"/>
  <c r="GX6" l="1"/>
  <c r="GX5" s="1"/>
  <c r="GW4"/>
  <c r="AAG176"/>
  <c r="F174"/>
  <c r="GY6" l="1"/>
  <c r="GY5" s="1"/>
  <c r="GX4"/>
  <c r="AAH176"/>
  <c r="E176" s="1"/>
  <c r="GZ6" l="1"/>
  <c r="GZ5" s="1"/>
  <c r="GY4"/>
  <c r="AAG177"/>
  <c r="F176"/>
  <c r="HA6" l="1"/>
  <c r="HA5" s="1"/>
  <c r="GZ4"/>
  <c r="AAH177"/>
  <c r="E177" s="1"/>
  <c r="HB6" l="1"/>
  <c r="HB5" s="1"/>
  <c r="HA4"/>
  <c r="AAG178"/>
  <c r="F177"/>
  <c r="HC6" l="1"/>
  <c r="HC5" s="1"/>
  <c r="HB4"/>
  <c r="AAH178"/>
  <c r="E178" s="1"/>
  <c r="HD6" l="1"/>
  <c r="HD5" s="1"/>
  <c r="HC4"/>
  <c r="AAG179"/>
  <c r="F178"/>
  <c r="HE6" l="1"/>
  <c r="HE5" s="1"/>
  <c r="HD4"/>
  <c r="AAH179"/>
  <c r="E179" s="1"/>
  <c r="HF6" l="1"/>
  <c r="HF5" s="1"/>
  <c r="HE4"/>
  <c r="AAG181"/>
  <c r="F179"/>
  <c r="HG6" l="1"/>
  <c r="HG5" s="1"/>
  <c r="HF4"/>
  <c r="AAH181"/>
  <c r="E181" s="1"/>
  <c r="HH6" l="1"/>
  <c r="HH5" s="1"/>
  <c r="HG4"/>
  <c r="AAG183"/>
  <c r="F181"/>
  <c r="HI6" l="1"/>
  <c r="HI5" s="1"/>
  <c r="HH4"/>
  <c r="AAH183"/>
  <c r="E183" s="1"/>
  <c r="HJ6" l="1"/>
  <c r="HJ5" s="1"/>
  <c r="HI4"/>
  <c r="AAG184"/>
  <c r="F183"/>
  <c r="HK6" l="1"/>
  <c r="HK5" s="1"/>
  <c r="HJ4"/>
  <c r="AAH184"/>
  <c r="E184" s="1"/>
  <c r="HL6" l="1"/>
  <c r="HL5" s="1"/>
  <c r="HK4"/>
  <c r="AAG185"/>
  <c r="F184"/>
  <c r="HM6" l="1"/>
  <c r="HM5" s="1"/>
  <c r="HL4"/>
  <c r="AAH185"/>
  <c r="E185" s="1"/>
  <c r="HN6" l="1"/>
  <c r="HN5" s="1"/>
  <c r="HM4"/>
  <c r="AAG188"/>
  <c r="G188" s="1"/>
  <c r="F185"/>
  <c r="AAG186"/>
  <c r="HO6" l="1"/>
  <c r="HO5" s="1"/>
  <c r="HN4"/>
  <c r="AAH186"/>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AAG464"/>
  <c r="G464" s="1"/>
  <c r="E464" s="1"/>
  <c r="AAG214"/>
  <c r="G214" s="1"/>
  <c r="E214" s="1"/>
  <c r="AAG448"/>
  <c r="E448" s="1"/>
  <c r="AAG219"/>
  <c r="E219" s="1"/>
  <c r="AAH213" l="1"/>
  <c r="F213" s="1"/>
  <c r="F306"/>
  <c r="AAH301"/>
  <c r="H301" s="1"/>
  <c r="AAH304"/>
  <c r="E213" l="1"/>
  <c r="F301"/>
  <c r="E301"/>
  <c r="F304"/>
  <c r="AAG306"/>
  <c r="E306" s="1"/>
  <c r="AAG304"/>
  <c r="G304" s="1"/>
  <c r="E304" s="1"/>
  <c r="AAG305"/>
  <c r="E305" s="1"/>
</calcChain>
</file>

<file path=xl/sharedStrings.xml><?xml version="1.0" encoding="utf-8"?>
<sst xmlns="http://schemas.openxmlformats.org/spreadsheetml/2006/main" count="1340" uniqueCount="392">
  <si>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</si>
  <si>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</si>
  <si>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</si>
  <si>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</si>
  <si>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</si>
  <si>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</si>
  <si>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</si>
  <si>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</si>
  <si>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</si>
  <si>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</si>
  <si>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</si>
  <si>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</si>
  <si>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</si>
  <si>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</si>
  <si>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</si>
  <si>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</si>
  <si>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</si>
  <si>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</si>
  <si>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</si>
  <si>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</si>
  <si>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</si>
  <si>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</si>
  <si>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</si>
  <si>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</si>
  <si>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</si>
  <si>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</si>
  <si>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</si>
  <si>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</si>
  <si>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</si>
  <si>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</si>
  <si>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</si>
  <si>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</si>
  <si>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</si>
  <si>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</si>
  <si>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</si>
  <si>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</si>
  <si>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</si>
  <si>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</si>
  <si>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</si>
  <si>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</si>
  <si>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</si>
  <si>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</si>
  <si>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</si>
  <si>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</si>
  <si>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</si>
  <si>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</si>
  <si>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</si>
  <si>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</si>
  <si>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</si>
  <si>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</si>
  <si>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</si>
  <si>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</si>
  <si>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</si>
  <si>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</si>
  <si>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</si>
  <si>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</si>
  <si>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</si>
  <si>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</si>
  <si>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</si>
  <si>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</si>
  <si>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</si>
  <si>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</si>
  <si>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</si>
  <si>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</si>
  <si>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</si>
  <si>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</si>
  <si>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</si>
  <si>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</si>
  <si>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</si>
  <si>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</si>
  <si>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</si>
  <si>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</si>
  <si>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</si>
  <si>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</si>
  <si>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</si>
  <si>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</si>
  <si>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</si>
  <si>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</si>
  <si>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</si>
  <si>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</si>
  <si>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</si>
  <si>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</si>
  <si>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</si>
  <si>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</si>
  <si>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</si>
  <si>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</si>
  <si>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</si>
  <si>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</si>
  <si>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</si>
  <si>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</si>
  <si>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</si>
  <si>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</si>
  <si>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</si>
  <si>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</si>
  <si>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</si>
  <si>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</si>
  <si>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</si>
  <si>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</si>
  <si>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</si>
  <si>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</si>
  <si>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</si>
  <si>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</si>
  <si>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</si>
  <si>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</si>
  <si>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</si>
  <si>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</si>
  <si>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</si>
  <si>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</si>
  <si>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</si>
  <si>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</si>
  <si>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</si>
  <si>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</si>
  <si>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</si>
  <si>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</si>
  <si>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</si>
  <si>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</si>
  <si>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</si>
  <si>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</si>
  <si>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</si>
  <si>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</si>
  <si>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</si>
  <si>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</si>
  <si>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</si>
  <si>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</si>
  <si>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</si>
  <si>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</si>
  <si>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</si>
  <si>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</si>
  <si>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</si>
  <si>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</si>
  <si>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</si>
  <si>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</si>
  <si>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</si>
  <si>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</si>
  <si>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</si>
  <si>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</si>
  <si>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</si>
  <si>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</si>
  <si>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</si>
  <si>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</si>
  <si>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</si>
  <si>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</si>
  <si>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</si>
  <si>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</si>
  <si>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</si>
  <si>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</si>
  <si>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</si>
  <si>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</si>
  <si>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</si>
  <si>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</si>
  <si>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</si>
  <si>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</si>
  <si>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</si>
  <si>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</si>
  <si>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</si>
  <si>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</si>
  <si>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</si>
  <si>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</si>
  <si>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</si>
  <si>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</si>
  <si>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</si>
  <si>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</si>
  <si>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</si>
  <si>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</si>
  <si>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</si>
  <si>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</si>
  <si>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</si>
  <si>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</si>
  <si>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</si>
  <si>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</si>
  <si>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</si>
  <si>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</si>
  <si>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</si>
  <si>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</si>
  <si>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</si>
  <si>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</si>
  <si>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</si>
  <si>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</si>
  <si>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</si>
  <si>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</si>
  <si>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</si>
  <si>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</si>
  <si>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</si>
  <si>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</si>
  <si>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</si>
  <si>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</si>
  <si>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</si>
  <si>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</si>
  <si>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</si>
  <si>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</si>
  <si>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</si>
  <si>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</si>
  <si>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</si>
  <si>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</si>
  <si>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</si>
  <si>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</si>
  <si>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</si>
  <si>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</si>
  <si>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</si>
  <si>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</si>
  <si>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</si>
  <si>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</si>
  <si>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</si>
  <si>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</si>
  <si>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</si>
  <si>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</si>
  <si>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</si>
  <si>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</si>
  <si>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</si>
  <si>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</si>
  <si>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</si>
  <si>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</si>
  <si>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</si>
  <si>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</si>
  <si>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</si>
  <si>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</si>
  <si>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</si>
  <si>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</si>
  <si>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</si>
  <si>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</si>
  <si>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</si>
  <si>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</si>
  <si>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</si>
  <si>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</si>
  <si>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</si>
  <si>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</si>
  <si>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</si>
  <si>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</si>
  <si>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</si>
  <si>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</si>
  <si>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</si>
  <si>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</si>
  <si>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</si>
  <si>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</si>
  <si>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</si>
  <si>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</si>
  <si>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</si>
  <si>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</si>
  <si>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</si>
  <si>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</si>
  <si>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</si>
  <si>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</si>
  <si>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</si>
  <si>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</si>
  <si>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</si>
  <si>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</si>
  <si>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</si>
  <si>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</si>
  <si>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</si>
  <si>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</si>
  <si>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</si>
  <si>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</si>
  <si>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</si>
  <si>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</si>
  <si>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</si>
  <si>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</si>
  <si>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</si>
  <si>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</si>
  <si>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</si>
  <si>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</si>
  <si>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</si>
  <si>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</si>
  <si>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</si>
  <si>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</si>
  <si>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</si>
  <si>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</si>
  <si>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</si>
  <si>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</si>
  <si>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</si>
  <si>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</si>
  <si>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</si>
  <si>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</si>
  <si>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</si>
  <si>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</si>
  <si>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</si>
  <si>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</si>
  <si>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</si>
  <si>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</si>
  <si>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</si>
  <si>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</si>
  <si>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</si>
  <si>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</si>
  <si>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</si>
  <si>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</si>
  <si>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</si>
  <si>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</si>
  <si>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</si>
  <si>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</si>
  <si>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</si>
  <si>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</si>
  <si>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</si>
  <si>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</si>
  <si>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</si>
  <si>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</si>
  <si>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</si>
  <si>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</si>
  <si>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</si>
  <si>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</si>
  <si>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</si>
  <si>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</si>
  <si>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</si>
  <si>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</si>
  <si>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</si>
  <si>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</si>
  <si>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</si>
  <si>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</si>
  <si>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</si>
  <si>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</si>
  <si>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</si>
  <si>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</si>
  <si>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</si>
  <si>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</si>
  <si>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</si>
  <si>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</si>
  <si>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</si>
  <si>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</si>
  <si>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</si>
  <si>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</si>
  <si>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</si>
  <si>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</si>
  <si>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</si>
  <si>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</si>
  <si>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</si>
  <si>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</si>
  <si>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</si>
  <si>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</si>
  <si>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</si>
  <si>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</si>
  <si>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</si>
  <si>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</si>
  <si>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</si>
  <si>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</si>
  <si>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</si>
  <si>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</si>
  <si>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</si>
  <si>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</si>
  <si>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</si>
  <si>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</si>
  <si>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</si>
  <si>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</si>
  <si>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</si>
  <si>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</si>
  <si>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</si>
  <si>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</si>
  <si>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</si>
  <si>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</si>
  <si>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</si>
  <si>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</si>
  <si>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</si>
  <si>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</si>
  <si>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</si>
  <si>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</si>
  <si>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</si>
  <si>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</si>
  <si>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</si>
  <si>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</si>
  <si>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</si>
  <si>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</si>
  <si>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</si>
  <si>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</si>
  <si>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</si>
  <si>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</si>
  <si>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</si>
  <si>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</si>
  <si>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</si>
  <si>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</si>
  <si>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</si>
  <si>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</si>
  <si>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Permit Fee Increase</t>
  </si>
  <si>
    <t>CC</t>
  </si>
  <si>
    <t>CC,MV</t>
  </si>
  <si>
    <t>CC, SC</t>
  </si>
  <si>
    <t>CC, DS</t>
  </si>
  <si>
    <t>CC, Fiscal</t>
  </si>
  <si>
    <t>CC, Team</t>
  </si>
  <si>
    <t>CC, Fiscal staff</t>
  </si>
  <si>
    <t>DA, Mgrs</t>
  </si>
  <si>
    <t>CC, Fiscal, DA</t>
  </si>
  <si>
    <t>DA,CC,Fiscal</t>
  </si>
  <si>
    <t>DA</t>
  </si>
  <si>
    <t>Team,GA</t>
  </si>
  <si>
    <t>DA or GA</t>
  </si>
  <si>
    <t>@ GA direction</t>
  </si>
  <si>
    <t>Team, GA</t>
  </si>
  <si>
    <t>GA, CC</t>
  </si>
  <si>
    <t>CC,DA,GA</t>
  </si>
  <si>
    <t>Team, DA, GA</t>
  </si>
  <si>
    <t>GA</t>
  </si>
  <si>
    <t>DA,CC</t>
  </si>
  <si>
    <t>CC,SIPCo</t>
  </si>
  <si>
    <t>CC, Team, SC</t>
  </si>
  <si>
    <t>6 p.m.</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</si>
</sst>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rgb="FFFFFF00"/>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4" fillId="41"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41" borderId="2"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134</v>
      </c>
      <c r="K21" s="2"/>
      <c r="L21" s="9"/>
      <c r="M21" s="9"/>
      <c r="N21" s="65"/>
      <c r="O21" s="65"/>
      <c r="P21" s="70"/>
      <c r="Q21" s="70"/>
      <c r="R21" s="2"/>
      <c r="S21" s="2"/>
      <c r="T21" s="2"/>
    </row>
    <row r="22" spans="1:20">
      <c r="A22" s="10" t="s">
        <v>25</v>
      </c>
      <c r="B22" s="10"/>
      <c r="C22" s="9"/>
      <c r="D22" s="9"/>
      <c r="E22" s="72"/>
      <c r="F22" s="72"/>
      <c r="G22" s="72"/>
      <c r="H22" s="72"/>
      <c r="I22" s="2"/>
      <c r="J22" s="737" t="s">
        <v>133</v>
      </c>
      <c r="K22" s="737"/>
      <c r="L22" s="737"/>
      <c r="M22" s="737"/>
      <c r="N22" s="737"/>
      <c r="O22" s="737"/>
      <c r="P22" s="737"/>
      <c r="Q22" s="70"/>
      <c r="R22" s="2"/>
      <c r="S22" s="2"/>
      <c r="T22" s="2"/>
    </row>
    <row r="23" spans="1:20">
      <c r="A23" s="22">
        <v>41275</v>
      </c>
      <c r="B23" s="20" t="s">
        <v>7</v>
      </c>
      <c r="C23" s="33">
        <f>A23</f>
        <v>41275</v>
      </c>
      <c r="D23" s="33"/>
      <c r="E23" s="72"/>
      <c r="F23" s="72"/>
      <c r="G23" s="72"/>
      <c r="H23" s="72"/>
      <c r="I23" s="2"/>
      <c r="J23" s="737"/>
      <c r="K23" s="737"/>
      <c r="L23" s="737"/>
      <c r="M23" s="737"/>
      <c r="N23" s="737"/>
      <c r="O23" s="737"/>
      <c r="P23" s="737"/>
      <c r="Q23" s="70"/>
      <c r="R23" s="2"/>
      <c r="S23" s="2"/>
      <c r="T23" s="2"/>
    </row>
    <row r="24" spans="1:20">
      <c r="A24" s="22">
        <v>41292</v>
      </c>
      <c r="B24" s="20" t="s">
        <v>5</v>
      </c>
      <c r="C24" s="33">
        <f t="shared" ref="C24:C71" si="5">A24</f>
        <v>41292</v>
      </c>
      <c r="D24" s="33"/>
      <c r="E24" s="72"/>
      <c r="F24" s="72"/>
      <c r="G24" s="72"/>
      <c r="H24" s="72"/>
      <c r="I24" s="2"/>
      <c r="J24" s="737"/>
      <c r="K24" s="737"/>
      <c r="L24" s="737"/>
      <c r="M24" s="737"/>
      <c r="N24" s="737"/>
      <c r="O24" s="737"/>
      <c r="P24" s="737"/>
      <c r="Q24" s="70"/>
      <c r="R24" s="2"/>
      <c r="S24" s="2"/>
      <c r="T24" s="2"/>
    </row>
    <row r="25" spans="1:20">
      <c r="A25" s="22">
        <v>41295</v>
      </c>
      <c r="B25" s="20" t="s">
        <v>8</v>
      </c>
      <c r="C25" s="33">
        <f t="shared" si="5"/>
        <v>41295</v>
      </c>
      <c r="D25" s="33"/>
      <c r="E25" s="72"/>
      <c r="F25" s="72"/>
      <c r="G25" s="72"/>
      <c r="H25" s="72"/>
      <c r="I25" s="2"/>
      <c r="J25" s="737"/>
      <c r="K25" s="737"/>
      <c r="L25" s="737"/>
      <c r="M25" s="737"/>
      <c r="N25" s="737"/>
      <c r="O25" s="737"/>
      <c r="P25" s="737"/>
      <c r="Q25" s="70"/>
      <c r="R25" s="2"/>
      <c r="S25" s="2"/>
      <c r="T25" s="2"/>
    </row>
    <row r="26" spans="1:20">
      <c r="A26" s="22">
        <v>41323</v>
      </c>
      <c r="B26" s="20" t="s">
        <v>9</v>
      </c>
      <c r="C26" s="33">
        <f t="shared" si="5"/>
        <v>41323</v>
      </c>
      <c r="D26" s="33"/>
      <c r="E26" s="72"/>
      <c r="F26" s="72"/>
      <c r="G26" s="72"/>
      <c r="H26" s="72"/>
      <c r="I26" s="2"/>
      <c r="J26" s="737"/>
      <c r="K26" s="737"/>
      <c r="L26" s="737"/>
      <c r="M26" s="737"/>
      <c r="N26" s="737"/>
      <c r="O26" s="737"/>
      <c r="P26" s="737"/>
      <c r="Q26" s="70"/>
      <c r="R26" s="2"/>
      <c r="S26" s="2"/>
      <c r="T26" s="2"/>
    </row>
    <row r="27" spans="1:20">
      <c r="A27" s="22">
        <v>41383</v>
      </c>
      <c r="B27" s="20" t="s">
        <v>5</v>
      </c>
      <c r="C27" s="33">
        <f t="shared" si="5"/>
        <v>41383</v>
      </c>
      <c r="D27" s="33"/>
      <c r="E27" s="72"/>
      <c r="F27" s="72"/>
      <c r="G27" s="72"/>
      <c r="H27" s="72"/>
      <c r="I27" s="2"/>
      <c r="J27" s="737"/>
      <c r="K27" s="737"/>
      <c r="L27" s="737"/>
      <c r="M27" s="737"/>
      <c r="N27" s="737"/>
      <c r="O27" s="737"/>
      <c r="P27" s="737"/>
      <c r="Q27" s="70"/>
      <c r="R27" s="2"/>
      <c r="S27" s="2"/>
      <c r="T27" s="2"/>
    </row>
    <row r="28" spans="1:20">
      <c r="A28" s="22">
        <v>41418</v>
      </c>
      <c r="B28" s="20" t="s">
        <v>5</v>
      </c>
      <c r="C28" s="33">
        <f t="shared" si="5"/>
        <v>41418</v>
      </c>
      <c r="D28" s="33"/>
      <c r="E28" s="72"/>
      <c r="F28" s="72"/>
      <c r="G28" s="72"/>
      <c r="H28" s="72"/>
      <c r="I28" s="2"/>
      <c r="J28" s="737"/>
      <c r="K28" s="737"/>
      <c r="L28" s="737"/>
      <c r="M28" s="737"/>
      <c r="N28" s="737"/>
      <c r="O28" s="737"/>
      <c r="P28" s="737"/>
      <c r="Q28" s="70"/>
      <c r="R28" s="2"/>
      <c r="S28" s="2"/>
      <c r="T28" s="2"/>
    </row>
    <row r="29" spans="1:20">
      <c r="A29" s="22">
        <v>41421</v>
      </c>
      <c r="B29" s="20" t="s">
        <v>10</v>
      </c>
      <c r="C29" s="33">
        <f t="shared" si="5"/>
        <v>41421</v>
      </c>
      <c r="D29" s="33"/>
      <c r="E29" s="72"/>
      <c r="F29" s="72"/>
      <c r="G29" s="72"/>
      <c r="H29" s="72"/>
      <c r="I29" s="2"/>
      <c r="J29" s="737"/>
      <c r="K29" s="737"/>
      <c r="L29" s="737"/>
      <c r="M29" s="737"/>
      <c r="N29" s="737"/>
      <c r="O29" s="737"/>
      <c r="P29" s="737"/>
      <c r="Q29" s="70"/>
      <c r="R29" s="2"/>
      <c r="S29" s="2"/>
      <c r="T29" s="2"/>
    </row>
    <row r="30" spans="1:20">
      <c r="A30" s="22">
        <v>41459</v>
      </c>
      <c r="B30" s="20" t="s">
        <v>11</v>
      </c>
      <c r="C30" s="33">
        <f t="shared" si="5"/>
        <v>41459</v>
      </c>
      <c r="D30" s="33"/>
      <c r="E30" s="72"/>
      <c r="F30" s="72"/>
      <c r="G30" s="72"/>
      <c r="H30" s="72"/>
      <c r="I30" s="2"/>
      <c r="J30" s="737"/>
      <c r="K30" s="737"/>
      <c r="L30" s="737"/>
      <c r="M30" s="737"/>
      <c r="N30" s="737"/>
      <c r="O30" s="737"/>
      <c r="P30" s="737"/>
      <c r="Q30" s="70"/>
      <c r="R30" s="2"/>
      <c r="S30" s="2"/>
      <c r="T30" s="2"/>
    </row>
    <row r="31" spans="1:20">
      <c r="A31" s="22">
        <v>41519</v>
      </c>
      <c r="B31" s="20" t="s">
        <v>12</v>
      </c>
      <c r="C31" s="33">
        <f t="shared" si="5"/>
        <v>41519</v>
      </c>
      <c r="D31" s="33"/>
      <c r="E31" s="72"/>
      <c r="F31" s="72"/>
      <c r="G31" s="72"/>
      <c r="H31" s="72"/>
      <c r="I31" s="2"/>
      <c r="J31" s="737"/>
      <c r="K31" s="737"/>
      <c r="L31" s="737"/>
      <c r="M31" s="737"/>
      <c r="N31" s="737"/>
      <c r="O31" s="737"/>
      <c r="P31" s="737"/>
      <c r="Q31" s="70"/>
      <c r="R31" s="2"/>
      <c r="S31" s="2"/>
      <c r="T31" s="2"/>
    </row>
    <row r="32" spans="1:20">
      <c r="A32" s="22">
        <v>41589</v>
      </c>
      <c r="B32" s="20" t="s">
        <v>3</v>
      </c>
      <c r="C32" s="33">
        <f t="shared" si="5"/>
        <v>41589</v>
      </c>
      <c r="D32" s="33"/>
      <c r="E32" s="72"/>
      <c r="F32" s="72"/>
      <c r="G32" s="72"/>
      <c r="H32" s="72"/>
      <c r="I32" s="2"/>
      <c r="J32" s="737"/>
      <c r="K32" s="737"/>
      <c r="L32" s="737"/>
      <c r="M32" s="737"/>
      <c r="N32" s="737"/>
      <c r="O32" s="737"/>
      <c r="P32" s="737"/>
      <c r="Q32" s="70"/>
      <c r="R32" s="2"/>
      <c r="S32" s="2"/>
      <c r="T32" s="2"/>
    </row>
    <row r="33" spans="1:20">
      <c r="A33" s="22">
        <v>41606</v>
      </c>
      <c r="B33" s="20" t="s">
        <v>4</v>
      </c>
      <c r="C33" s="33">
        <f t="shared" si="5"/>
        <v>41606</v>
      </c>
      <c r="D33" s="33"/>
      <c r="E33" s="72"/>
      <c r="F33" s="72"/>
      <c r="G33" s="72"/>
      <c r="H33" s="72"/>
      <c r="I33" s="2"/>
      <c r="J33" s="737"/>
      <c r="K33" s="737"/>
      <c r="L33" s="737"/>
      <c r="M33" s="737"/>
      <c r="N33" s="737"/>
      <c r="O33" s="737"/>
      <c r="P33" s="737"/>
      <c r="Q33" s="70"/>
      <c r="R33" s="2"/>
      <c r="S33" s="2"/>
      <c r="T33" s="2"/>
    </row>
    <row r="34" spans="1:20">
      <c r="A34" s="22">
        <v>41633</v>
      </c>
      <c r="B34" s="20" t="s">
        <v>6</v>
      </c>
      <c r="C34" s="33">
        <f t="shared" si="5"/>
        <v>41633</v>
      </c>
      <c r="D34" s="33"/>
      <c r="E34" s="72"/>
      <c r="F34" s="72"/>
      <c r="G34" s="72"/>
      <c r="H34" s="72"/>
      <c r="I34" s="2"/>
      <c r="J34" s="737"/>
      <c r="K34" s="737"/>
      <c r="L34" s="737"/>
      <c r="M34" s="737"/>
      <c r="N34" s="737"/>
      <c r="O34" s="737"/>
      <c r="P34" s="737"/>
      <c r="Q34" s="70"/>
      <c r="R34" s="2"/>
      <c r="S34" s="2"/>
      <c r="T34" s="2"/>
    </row>
    <row r="35" spans="1:20">
      <c r="A35" s="22">
        <v>41640</v>
      </c>
      <c r="B35" s="20" t="s">
        <v>7</v>
      </c>
      <c r="C35" s="33">
        <f t="shared" si="5"/>
        <v>41640</v>
      </c>
      <c r="D35" s="33"/>
      <c r="E35" s="72"/>
      <c r="F35" s="72"/>
      <c r="G35" s="72"/>
      <c r="H35" s="72"/>
      <c r="I35" s="2"/>
      <c r="J35" s="737"/>
      <c r="K35" s="737"/>
      <c r="L35" s="737"/>
      <c r="M35" s="737"/>
      <c r="N35" s="737"/>
      <c r="O35" s="737"/>
      <c r="P35" s="737"/>
      <c r="Q35" s="70"/>
      <c r="R35" s="2"/>
      <c r="S35" s="2"/>
      <c r="T35" s="2"/>
    </row>
    <row r="36" spans="1:20">
      <c r="A36" s="22">
        <v>41659</v>
      </c>
      <c r="B36" s="20" t="s">
        <v>8</v>
      </c>
      <c r="C36" s="33">
        <f t="shared" si="5"/>
        <v>41659</v>
      </c>
      <c r="D36" s="33"/>
      <c r="E36" s="72"/>
      <c r="F36" s="72"/>
      <c r="G36" s="72"/>
      <c r="H36" s="72"/>
      <c r="I36" s="2"/>
      <c r="J36" s="737"/>
      <c r="K36" s="737"/>
      <c r="L36" s="737"/>
      <c r="M36" s="737"/>
      <c r="N36" s="737"/>
      <c r="O36" s="737"/>
      <c r="P36" s="737"/>
      <c r="Q36" s="70"/>
      <c r="R36" s="2"/>
      <c r="S36" s="2"/>
      <c r="T36" s="2"/>
    </row>
    <row r="37" spans="1:20">
      <c r="A37" s="22">
        <v>41687</v>
      </c>
      <c r="B37" s="20" t="s">
        <v>9</v>
      </c>
      <c r="C37" s="33">
        <f t="shared" si="5"/>
        <v>41687</v>
      </c>
      <c r="D37" s="33"/>
      <c r="E37" s="72"/>
      <c r="F37" s="72"/>
      <c r="G37" s="72"/>
      <c r="H37" s="72"/>
      <c r="I37" s="2"/>
      <c r="J37" s="737"/>
      <c r="K37" s="737"/>
      <c r="L37" s="737"/>
      <c r="M37" s="737"/>
      <c r="N37" s="737"/>
      <c r="O37" s="737"/>
      <c r="P37" s="737"/>
      <c r="Q37" s="70"/>
      <c r="R37" s="2"/>
      <c r="S37" s="2"/>
      <c r="T37" s="2"/>
    </row>
    <row r="38" spans="1:20">
      <c r="A38" s="22">
        <v>41785</v>
      </c>
      <c r="B38" s="20" t="s">
        <v>10</v>
      </c>
      <c r="C38" s="33">
        <f t="shared" si="5"/>
        <v>41785</v>
      </c>
      <c r="D38" s="33"/>
      <c r="E38" s="72"/>
      <c r="F38" s="72"/>
      <c r="G38" s="72"/>
      <c r="H38" s="72"/>
      <c r="I38" s="2"/>
      <c r="J38" s="737"/>
      <c r="K38" s="737"/>
      <c r="L38" s="737"/>
      <c r="M38" s="737"/>
      <c r="N38" s="737"/>
      <c r="O38" s="737"/>
      <c r="P38" s="737"/>
      <c r="Q38" s="70"/>
      <c r="R38" s="2"/>
      <c r="S38" s="2"/>
      <c r="T38" s="2"/>
    </row>
    <row r="39" spans="1:20">
      <c r="A39" s="22">
        <v>41824</v>
      </c>
      <c r="B39" s="20" t="s">
        <v>11</v>
      </c>
      <c r="C39" s="33">
        <f t="shared" si="5"/>
        <v>41824</v>
      </c>
      <c r="D39" s="33"/>
      <c r="E39" s="72"/>
      <c r="F39" s="72"/>
      <c r="G39" s="72"/>
      <c r="H39" s="72"/>
      <c r="I39" s="2"/>
      <c r="J39" s="737"/>
      <c r="K39" s="737"/>
      <c r="L39" s="737"/>
      <c r="M39" s="737"/>
      <c r="N39" s="737"/>
      <c r="O39" s="737"/>
      <c r="P39" s="737"/>
      <c r="Q39" s="70"/>
      <c r="R39" s="2"/>
      <c r="S39" s="2"/>
      <c r="T39" s="2"/>
    </row>
    <row r="40" spans="1:20">
      <c r="A40" s="22">
        <v>41884</v>
      </c>
      <c r="B40" s="20" t="s">
        <v>12</v>
      </c>
      <c r="C40" s="33">
        <f t="shared" si="5"/>
        <v>41884</v>
      </c>
      <c r="D40" s="33"/>
      <c r="E40" s="72"/>
      <c r="F40" s="72"/>
      <c r="G40" s="72"/>
      <c r="H40" s="72"/>
      <c r="I40" s="2"/>
      <c r="J40" s="737"/>
      <c r="K40" s="737"/>
      <c r="L40" s="737"/>
      <c r="M40" s="737"/>
      <c r="N40" s="737"/>
      <c r="O40" s="737"/>
      <c r="P40" s="737"/>
      <c r="Q40" s="70"/>
      <c r="R40" s="2"/>
      <c r="S40" s="2"/>
      <c r="T40" s="2"/>
    </row>
    <row r="41" spans="1:20">
      <c r="A41" s="22">
        <v>41954</v>
      </c>
      <c r="B41" s="20" t="s">
        <v>3</v>
      </c>
      <c r="C41" s="33">
        <f t="shared" si="5"/>
        <v>41954</v>
      </c>
      <c r="D41" s="33"/>
      <c r="E41" s="72"/>
      <c r="F41" s="72"/>
      <c r="G41" s="72"/>
      <c r="H41" s="72"/>
      <c r="I41" s="2"/>
      <c r="J41" s="737"/>
      <c r="K41" s="737"/>
      <c r="L41" s="737"/>
      <c r="M41" s="737"/>
      <c r="N41" s="737"/>
      <c r="O41" s="737"/>
      <c r="P41" s="737"/>
      <c r="Q41" s="70"/>
      <c r="R41" s="2"/>
      <c r="S41" s="2"/>
      <c r="T41" s="2"/>
    </row>
    <row r="42" spans="1:20">
      <c r="A42" s="22">
        <v>41970</v>
      </c>
      <c r="B42" s="20" t="s">
        <v>4</v>
      </c>
      <c r="C42" s="33">
        <f t="shared" si="5"/>
        <v>41970</v>
      </c>
      <c r="D42" s="33"/>
      <c r="E42" s="72"/>
      <c r="F42" s="72"/>
      <c r="G42" s="72"/>
      <c r="H42" s="72"/>
      <c r="I42" s="2"/>
      <c r="J42" s="737"/>
      <c r="K42" s="737"/>
      <c r="L42" s="737"/>
      <c r="M42" s="737"/>
      <c r="N42" s="737"/>
      <c r="O42" s="737"/>
      <c r="P42" s="737"/>
      <c r="Q42" s="70"/>
      <c r="R42" s="2"/>
      <c r="S42" s="2"/>
      <c r="T42" s="2"/>
    </row>
    <row r="43" spans="1:20">
      <c r="A43" s="22">
        <v>41998</v>
      </c>
      <c r="B43" s="20" t="s">
        <v>6</v>
      </c>
      <c r="C43" s="33">
        <f t="shared" si="5"/>
        <v>41998</v>
      </c>
      <c r="D43" s="33"/>
      <c r="E43" s="72"/>
      <c r="F43" s="72"/>
      <c r="G43" s="72"/>
      <c r="H43" s="72"/>
      <c r="I43" s="2"/>
      <c r="J43" s="737"/>
      <c r="K43" s="737"/>
      <c r="L43" s="737"/>
      <c r="M43" s="737"/>
      <c r="N43" s="737"/>
      <c r="O43" s="737"/>
      <c r="P43" s="737"/>
      <c r="Q43" s="70"/>
      <c r="R43" s="2"/>
      <c r="S43" s="2"/>
      <c r="T43" s="2"/>
    </row>
    <row r="44" spans="1:20">
      <c r="A44" s="22">
        <v>42005</v>
      </c>
      <c r="B44" s="20" t="s">
        <v>7</v>
      </c>
      <c r="C44" s="33">
        <f t="shared" si="5"/>
        <v>42005</v>
      </c>
      <c r="D44" s="33"/>
      <c r="E44" s="72"/>
      <c r="F44" s="72"/>
      <c r="G44" s="72"/>
      <c r="H44" s="72"/>
      <c r="I44" s="2"/>
      <c r="J44" s="737"/>
      <c r="K44" s="737"/>
      <c r="L44" s="737"/>
      <c r="M44" s="737"/>
      <c r="N44" s="737"/>
      <c r="O44" s="737"/>
      <c r="P44" s="737"/>
      <c r="Q44" s="70"/>
      <c r="R44" s="2"/>
      <c r="S44" s="2"/>
      <c r="T44" s="2"/>
    </row>
    <row r="45" spans="1:20">
      <c r="A45" s="22">
        <v>42023</v>
      </c>
      <c r="B45" s="20" t="s">
        <v>8</v>
      </c>
      <c r="C45" s="33">
        <f t="shared" si="5"/>
        <v>42023</v>
      </c>
      <c r="D45" s="33"/>
      <c r="E45" s="72"/>
      <c r="F45" s="72"/>
      <c r="G45" s="72"/>
      <c r="H45" s="72"/>
      <c r="I45" s="2"/>
      <c r="J45" s="737"/>
      <c r="K45" s="737"/>
      <c r="L45" s="737"/>
      <c r="M45" s="737"/>
      <c r="N45" s="737"/>
      <c r="O45" s="737"/>
      <c r="P45" s="737"/>
      <c r="Q45" s="70"/>
      <c r="R45" s="2"/>
      <c r="S45" s="2"/>
      <c r="T45" s="2"/>
    </row>
    <row r="46" spans="1:20">
      <c r="A46" s="22">
        <v>42051</v>
      </c>
      <c r="B46" s="20" t="s">
        <v>9</v>
      </c>
      <c r="C46" s="33">
        <f t="shared" si="5"/>
        <v>42051</v>
      </c>
      <c r="D46" s="33"/>
      <c r="E46" s="72"/>
      <c r="F46" s="72"/>
      <c r="G46" s="72"/>
      <c r="H46" s="72"/>
      <c r="I46" s="2"/>
      <c r="J46" s="737"/>
      <c r="K46" s="737"/>
      <c r="L46" s="737"/>
      <c r="M46" s="737"/>
      <c r="N46" s="737"/>
      <c r="O46" s="737"/>
      <c r="P46" s="737"/>
      <c r="Q46" s="70"/>
      <c r="R46" s="2"/>
      <c r="S46" s="2"/>
      <c r="T46" s="2"/>
    </row>
    <row r="47" spans="1:20">
      <c r="A47" s="22">
        <v>42149</v>
      </c>
      <c r="B47" s="20" t="s">
        <v>10</v>
      </c>
      <c r="C47" s="33">
        <f t="shared" si="5"/>
        <v>42149</v>
      </c>
      <c r="D47" s="33"/>
      <c r="E47" s="72"/>
      <c r="F47" s="72"/>
      <c r="G47" s="72"/>
      <c r="H47" s="72"/>
      <c r="I47" s="2"/>
      <c r="J47" s="737"/>
      <c r="K47" s="737"/>
      <c r="L47" s="737"/>
      <c r="M47" s="737"/>
      <c r="N47" s="737"/>
      <c r="O47" s="737"/>
      <c r="P47" s="737"/>
      <c r="Q47" s="70"/>
      <c r="R47" s="2"/>
      <c r="S47" s="2"/>
      <c r="T47" s="2"/>
    </row>
    <row r="48" spans="1:20">
      <c r="A48" s="22">
        <v>42188</v>
      </c>
      <c r="B48" s="20" t="s">
        <v>11</v>
      </c>
      <c r="C48" s="33">
        <f t="shared" si="5"/>
        <v>42188</v>
      </c>
      <c r="D48" s="33"/>
      <c r="E48" s="72"/>
      <c r="F48" s="72"/>
      <c r="G48" s="72"/>
      <c r="H48" s="72"/>
      <c r="I48" s="2"/>
      <c r="J48" s="737"/>
      <c r="K48" s="737"/>
      <c r="L48" s="737"/>
      <c r="M48" s="737"/>
      <c r="N48" s="737"/>
      <c r="O48" s="737"/>
      <c r="P48" s="737"/>
      <c r="Q48" s="70"/>
      <c r="R48" s="2"/>
      <c r="S48" s="2"/>
      <c r="T48" s="2"/>
    </row>
    <row r="49" spans="1:20">
      <c r="A49" s="22">
        <v>42254</v>
      </c>
      <c r="B49" s="20" t="s">
        <v>12</v>
      </c>
      <c r="C49" s="33">
        <f t="shared" si="5"/>
        <v>42254</v>
      </c>
      <c r="D49" s="33"/>
      <c r="E49" s="72"/>
      <c r="F49" s="72"/>
      <c r="G49" s="72"/>
      <c r="H49" s="72"/>
      <c r="I49" s="2"/>
      <c r="J49" s="737"/>
      <c r="K49" s="737"/>
      <c r="L49" s="737"/>
      <c r="M49" s="737"/>
      <c r="N49" s="737"/>
      <c r="O49" s="737"/>
      <c r="P49" s="737"/>
      <c r="Q49" s="70"/>
      <c r="R49" s="2"/>
      <c r="S49" s="2"/>
      <c r="T49" s="2"/>
    </row>
    <row r="50" spans="1:20">
      <c r="A50" s="22">
        <v>42319</v>
      </c>
      <c r="B50" s="20" t="s">
        <v>3</v>
      </c>
      <c r="C50" s="33">
        <f t="shared" si="5"/>
        <v>42319</v>
      </c>
      <c r="D50" s="33"/>
      <c r="E50" s="72"/>
      <c r="F50" s="72"/>
      <c r="G50" s="72"/>
      <c r="H50" s="72"/>
      <c r="I50" s="2"/>
      <c r="J50" s="737"/>
      <c r="K50" s="737"/>
      <c r="L50" s="737"/>
      <c r="M50" s="737"/>
      <c r="N50" s="737"/>
      <c r="O50" s="737"/>
      <c r="P50" s="737"/>
      <c r="Q50" s="70"/>
      <c r="R50" s="2"/>
      <c r="S50" s="2"/>
      <c r="T50" s="2"/>
    </row>
    <row r="51" spans="1:20">
      <c r="A51" s="22">
        <v>42334</v>
      </c>
      <c r="B51" s="20" t="s">
        <v>4</v>
      </c>
      <c r="C51" s="33">
        <f t="shared" si="5"/>
        <v>42334</v>
      </c>
      <c r="D51" s="33"/>
      <c r="E51" s="72"/>
      <c r="F51" s="72"/>
      <c r="G51" s="72"/>
      <c r="H51" s="72"/>
      <c r="I51" s="2"/>
      <c r="J51" s="737"/>
      <c r="K51" s="737"/>
      <c r="L51" s="737"/>
      <c r="M51" s="737"/>
      <c r="N51" s="737"/>
      <c r="O51" s="737"/>
      <c r="P51" s="737"/>
      <c r="Q51" s="70"/>
      <c r="R51" s="2"/>
      <c r="S51" s="2"/>
      <c r="T51" s="2"/>
    </row>
    <row r="52" spans="1:20">
      <c r="A52" s="22">
        <v>42363</v>
      </c>
      <c r="B52" s="20" t="s">
        <v>6</v>
      </c>
      <c r="C52" s="33">
        <f t="shared" si="5"/>
        <v>42363</v>
      </c>
      <c r="D52" s="33"/>
      <c r="E52" s="72"/>
      <c r="F52" s="72"/>
      <c r="G52" s="72"/>
      <c r="H52" s="72"/>
      <c r="I52" s="2"/>
      <c r="J52" s="737"/>
      <c r="K52" s="737"/>
      <c r="L52" s="737"/>
      <c r="M52" s="737"/>
      <c r="N52" s="737"/>
      <c r="O52" s="737"/>
      <c r="P52" s="737"/>
      <c r="Q52" s="70"/>
      <c r="R52" s="2"/>
      <c r="S52" s="2"/>
      <c r="T52" s="2"/>
    </row>
    <row r="53" spans="1:20">
      <c r="A53" s="22">
        <v>42370</v>
      </c>
      <c r="B53" s="20" t="s">
        <v>7</v>
      </c>
      <c r="C53" s="33">
        <f t="shared" ref="C53:C61" si="6">A53</f>
        <v>42370</v>
      </c>
      <c r="D53" s="33"/>
      <c r="E53" s="72"/>
      <c r="F53" s="72"/>
      <c r="G53" s="72"/>
      <c r="H53" s="72"/>
      <c r="I53" s="2"/>
      <c r="J53" s="737"/>
      <c r="K53" s="737"/>
      <c r="L53" s="737"/>
      <c r="M53" s="737"/>
      <c r="N53" s="737"/>
      <c r="O53" s="737"/>
      <c r="P53" s="737"/>
      <c r="Q53" s="70"/>
      <c r="R53" s="2"/>
      <c r="S53" s="2"/>
      <c r="T53" s="2"/>
    </row>
    <row r="54" spans="1:20">
      <c r="A54" s="22">
        <v>42387</v>
      </c>
      <c r="B54" s="20" t="s">
        <v>8</v>
      </c>
      <c r="C54" s="33">
        <f t="shared" si="6"/>
        <v>42387</v>
      </c>
      <c r="D54" s="33"/>
      <c r="E54" s="72"/>
      <c r="F54" s="72"/>
      <c r="G54" s="72"/>
      <c r="H54" s="72"/>
      <c r="I54" s="2"/>
      <c r="J54" s="737"/>
      <c r="K54" s="737"/>
      <c r="L54" s="737"/>
      <c r="M54" s="737"/>
      <c r="N54" s="737"/>
      <c r="O54" s="737"/>
      <c r="P54" s="737"/>
      <c r="Q54" s="70"/>
      <c r="R54" s="2"/>
      <c r="S54" s="2"/>
      <c r="T54" s="2"/>
    </row>
    <row r="55" spans="1:20">
      <c r="A55" s="22">
        <v>42415</v>
      </c>
      <c r="B55" s="20" t="s">
        <v>9</v>
      </c>
      <c r="C55" s="33">
        <f t="shared" si="6"/>
        <v>42415</v>
      </c>
      <c r="D55" s="33"/>
      <c r="E55" s="72"/>
      <c r="F55" s="72"/>
      <c r="G55" s="72"/>
      <c r="H55" s="72"/>
      <c r="I55" s="2"/>
      <c r="J55" s="737"/>
      <c r="K55" s="737"/>
      <c r="L55" s="737"/>
      <c r="M55" s="737"/>
      <c r="N55" s="737"/>
      <c r="O55" s="737"/>
      <c r="P55" s="737"/>
      <c r="Q55" s="70"/>
      <c r="R55" s="2"/>
      <c r="S55" s="2"/>
      <c r="T55" s="2"/>
    </row>
    <row r="56" spans="1:20">
      <c r="A56" s="22">
        <v>42520</v>
      </c>
      <c r="B56" s="20" t="s">
        <v>10</v>
      </c>
      <c r="C56" s="33">
        <f t="shared" si="6"/>
        <v>42520</v>
      </c>
      <c r="D56" s="33"/>
      <c r="E56" s="72"/>
      <c r="F56" s="72"/>
      <c r="G56" s="72"/>
      <c r="H56" s="72"/>
      <c r="I56" s="2"/>
      <c r="J56" s="737"/>
      <c r="K56" s="737"/>
      <c r="L56" s="737"/>
      <c r="M56" s="737"/>
      <c r="N56" s="737"/>
      <c r="O56" s="737"/>
      <c r="P56" s="737"/>
      <c r="Q56" s="70"/>
      <c r="R56" s="2"/>
      <c r="S56" s="2"/>
      <c r="T56" s="2"/>
    </row>
    <row r="57" spans="1:20">
      <c r="A57" s="22">
        <v>42555</v>
      </c>
      <c r="B57" s="20" t="s">
        <v>11</v>
      </c>
      <c r="C57" s="33">
        <f t="shared" si="6"/>
        <v>42555</v>
      </c>
      <c r="D57" s="33"/>
      <c r="E57" s="72"/>
      <c r="F57" s="72"/>
      <c r="G57" s="72"/>
      <c r="H57" s="72"/>
      <c r="I57" s="2"/>
      <c r="J57" s="737"/>
      <c r="K57" s="737"/>
      <c r="L57" s="737"/>
      <c r="M57" s="737"/>
      <c r="N57" s="737"/>
      <c r="O57" s="737"/>
      <c r="P57" s="737"/>
      <c r="Q57" s="70"/>
      <c r="R57" s="2"/>
      <c r="S57" s="2"/>
      <c r="T57" s="2"/>
    </row>
    <row r="58" spans="1:20">
      <c r="A58" s="22">
        <v>42618</v>
      </c>
      <c r="B58" s="20" t="s">
        <v>12</v>
      </c>
      <c r="C58" s="33">
        <f t="shared" si="6"/>
        <v>42618</v>
      </c>
      <c r="D58" s="33"/>
      <c r="E58" s="72"/>
      <c r="F58" s="72"/>
      <c r="G58" s="72"/>
      <c r="H58" s="72"/>
      <c r="I58" s="2"/>
      <c r="J58" s="737"/>
      <c r="K58" s="737"/>
      <c r="L58" s="737"/>
      <c r="M58" s="737"/>
      <c r="N58" s="737"/>
      <c r="O58" s="737"/>
      <c r="P58" s="737"/>
      <c r="Q58" s="70"/>
      <c r="R58" s="2"/>
      <c r="S58" s="2"/>
      <c r="T58" s="2"/>
    </row>
    <row r="59" spans="1:20">
      <c r="A59" s="22">
        <v>42685</v>
      </c>
      <c r="B59" s="20" t="s">
        <v>3</v>
      </c>
      <c r="C59" s="33">
        <f t="shared" si="6"/>
        <v>42685</v>
      </c>
      <c r="D59" s="33"/>
      <c r="E59" s="72"/>
      <c r="F59" s="72"/>
      <c r="G59" s="72"/>
      <c r="H59" s="72"/>
      <c r="I59" s="2"/>
      <c r="J59" s="737"/>
      <c r="K59" s="737"/>
      <c r="L59" s="737"/>
      <c r="M59" s="737"/>
      <c r="N59" s="737"/>
      <c r="O59" s="737"/>
      <c r="P59" s="737"/>
      <c r="Q59" s="70"/>
      <c r="R59" s="2"/>
      <c r="S59" s="2"/>
      <c r="T59" s="2"/>
    </row>
    <row r="60" spans="1:20">
      <c r="A60" s="22">
        <v>42698</v>
      </c>
      <c r="B60" s="20" t="s">
        <v>4</v>
      </c>
      <c r="C60" s="33">
        <f t="shared" si="6"/>
        <v>42698</v>
      </c>
      <c r="D60" s="33"/>
      <c r="E60" s="72"/>
      <c r="F60" s="72"/>
      <c r="G60" s="72"/>
      <c r="H60" s="72"/>
      <c r="I60" s="2"/>
      <c r="J60" s="737"/>
      <c r="K60" s="737"/>
      <c r="L60" s="737"/>
      <c r="M60" s="737"/>
      <c r="N60" s="737"/>
      <c r="O60" s="737"/>
      <c r="P60" s="737"/>
      <c r="Q60" s="70"/>
      <c r="R60" s="2"/>
      <c r="S60" s="2"/>
      <c r="T60" s="2"/>
    </row>
    <row r="61" spans="1:20">
      <c r="A61" s="22">
        <v>42730</v>
      </c>
      <c r="B61" s="20" t="s">
        <v>6</v>
      </c>
      <c r="C61" s="33">
        <f t="shared" si="6"/>
        <v>42730</v>
      </c>
      <c r="D61" s="33"/>
      <c r="E61" s="72"/>
      <c r="F61" s="72"/>
      <c r="G61" s="72"/>
      <c r="H61" s="72"/>
      <c r="I61" s="2"/>
      <c r="J61" s="737"/>
      <c r="K61" s="737"/>
      <c r="L61" s="737"/>
      <c r="M61" s="737"/>
      <c r="N61" s="737"/>
      <c r="O61" s="737"/>
      <c r="P61" s="737"/>
      <c r="Q61" s="70"/>
      <c r="R61" s="2"/>
      <c r="S61" s="2"/>
      <c r="T61" s="2"/>
    </row>
    <row r="62" spans="1:20">
      <c r="A62" s="22">
        <v>42737</v>
      </c>
      <c r="B62" s="20" t="s">
        <v>7</v>
      </c>
      <c r="C62" s="33">
        <f t="shared" ref="C62:C70" si="7">A62</f>
        <v>42737</v>
      </c>
      <c r="D62" s="33"/>
      <c r="E62" s="72"/>
      <c r="F62" s="72"/>
      <c r="G62" s="72"/>
      <c r="H62" s="72"/>
      <c r="I62" s="2"/>
      <c r="J62" s="737"/>
      <c r="K62" s="737"/>
      <c r="L62" s="737"/>
      <c r="M62" s="737"/>
      <c r="N62" s="737"/>
      <c r="O62" s="737"/>
      <c r="P62" s="737"/>
      <c r="Q62" s="70"/>
      <c r="R62" s="2"/>
      <c r="S62" s="2"/>
      <c r="T62" s="2"/>
    </row>
    <row r="63" spans="1:20">
      <c r="A63" s="22">
        <v>42751</v>
      </c>
      <c r="B63" s="20" t="s">
        <v>8</v>
      </c>
      <c r="C63" s="33">
        <f t="shared" si="7"/>
        <v>42751</v>
      </c>
      <c r="D63" s="33"/>
      <c r="E63" s="72"/>
      <c r="F63" s="72"/>
      <c r="G63" s="72"/>
      <c r="H63" s="72"/>
      <c r="I63" s="2"/>
      <c r="J63" s="737"/>
      <c r="K63" s="737"/>
      <c r="L63" s="737"/>
      <c r="M63" s="737"/>
      <c r="N63" s="737"/>
      <c r="O63" s="737"/>
      <c r="P63" s="737"/>
      <c r="Q63" s="70"/>
      <c r="R63" s="2"/>
      <c r="S63" s="2"/>
      <c r="T63" s="2"/>
    </row>
    <row r="64" spans="1:20">
      <c r="A64" s="22">
        <v>42786</v>
      </c>
      <c r="B64" s="20" t="s">
        <v>9</v>
      </c>
      <c r="C64" s="33">
        <f t="shared" si="7"/>
        <v>42786</v>
      </c>
      <c r="D64" s="33"/>
      <c r="E64" s="72"/>
      <c r="F64" s="72"/>
      <c r="G64" s="72"/>
      <c r="H64" s="72"/>
      <c r="I64" s="2"/>
      <c r="J64" s="737"/>
      <c r="K64" s="737"/>
      <c r="L64" s="737"/>
      <c r="M64" s="737"/>
      <c r="N64" s="737"/>
      <c r="O64" s="737"/>
      <c r="P64" s="737"/>
      <c r="Q64" s="70"/>
      <c r="R64" s="2"/>
      <c r="S64" s="2"/>
      <c r="T64" s="2"/>
    </row>
    <row r="65" spans="1:20">
      <c r="A65" s="22">
        <v>42884</v>
      </c>
      <c r="B65" s="20" t="s">
        <v>10</v>
      </c>
      <c r="C65" s="33">
        <f t="shared" si="7"/>
        <v>42884</v>
      </c>
      <c r="D65" s="33"/>
      <c r="E65" s="72"/>
      <c r="F65" s="72"/>
      <c r="G65" s="72"/>
      <c r="H65" s="72"/>
      <c r="I65" s="2"/>
      <c r="J65" s="737"/>
      <c r="K65" s="737"/>
      <c r="L65" s="737"/>
      <c r="M65" s="737"/>
      <c r="N65" s="737"/>
      <c r="O65" s="737"/>
      <c r="P65" s="737"/>
      <c r="Q65" s="70"/>
      <c r="R65" s="2"/>
      <c r="S65" s="2"/>
      <c r="T65" s="2"/>
    </row>
    <row r="66" spans="1:20">
      <c r="A66" s="22">
        <v>42920</v>
      </c>
      <c r="B66" s="20" t="s">
        <v>11</v>
      </c>
      <c r="C66" s="33">
        <f t="shared" si="7"/>
        <v>42920</v>
      </c>
      <c r="D66" s="33"/>
      <c r="E66" s="72"/>
      <c r="F66" s="72"/>
      <c r="G66" s="72"/>
      <c r="H66" s="72"/>
      <c r="I66" s="2"/>
      <c r="J66" s="737"/>
      <c r="K66" s="737"/>
      <c r="L66" s="737"/>
      <c r="M66" s="737"/>
      <c r="N66" s="737"/>
      <c r="O66" s="737"/>
      <c r="P66" s="737"/>
      <c r="Q66" s="70"/>
      <c r="R66" s="2"/>
      <c r="S66" s="2"/>
      <c r="T66" s="2"/>
    </row>
    <row r="67" spans="1:20">
      <c r="A67" s="22">
        <v>42982</v>
      </c>
      <c r="B67" s="20" t="s">
        <v>12</v>
      </c>
      <c r="C67" s="33">
        <f t="shared" si="7"/>
        <v>42982</v>
      </c>
      <c r="D67" s="33"/>
      <c r="E67" s="72"/>
      <c r="F67" s="72"/>
      <c r="G67" s="72"/>
      <c r="H67" s="72"/>
      <c r="I67" s="2"/>
      <c r="J67" s="737"/>
      <c r="K67" s="737"/>
      <c r="L67" s="737"/>
      <c r="M67" s="737"/>
      <c r="N67" s="737"/>
      <c r="O67" s="737"/>
      <c r="P67" s="737"/>
      <c r="Q67" s="70"/>
      <c r="R67" s="2"/>
      <c r="S67" s="2"/>
      <c r="T67" s="2"/>
    </row>
    <row r="68" spans="1:20">
      <c r="A68" s="22">
        <v>43049</v>
      </c>
      <c r="B68" s="20" t="s">
        <v>3</v>
      </c>
      <c r="C68" s="33">
        <f t="shared" si="7"/>
        <v>43049</v>
      </c>
      <c r="D68" s="33"/>
      <c r="E68" s="72"/>
      <c r="F68" s="72"/>
      <c r="G68" s="72"/>
      <c r="H68" s="72"/>
      <c r="I68" s="2"/>
      <c r="J68" s="737"/>
      <c r="K68" s="737"/>
      <c r="L68" s="737"/>
      <c r="M68" s="737"/>
      <c r="N68" s="737"/>
      <c r="O68" s="737"/>
      <c r="P68" s="737"/>
      <c r="Q68" s="70"/>
      <c r="R68" s="2"/>
      <c r="S68" s="2"/>
      <c r="T68" s="2"/>
    </row>
    <row r="69" spans="1:20">
      <c r="A69" s="22">
        <v>43062</v>
      </c>
      <c r="B69" s="20" t="s">
        <v>4</v>
      </c>
      <c r="C69" s="33">
        <f t="shared" si="7"/>
        <v>43062</v>
      </c>
      <c r="D69" s="33"/>
      <c r="E69" s="72"/>
      <c r="F69" s="72"/>
      <c r="G69" s="72"/>
      <c r="H69" s="72"/>
      <c r="I69" s="2"/>
      <c r="J69" s="737"/>
      <c r="K69" s="737"/>
      <c r="L69" s="737"/>
      <c r="M69" s="737"/>
      <c r="N69" s="737"/>
      <c r="O69" s="737"/>
      <c r="P69" s="737"/>
      <c r="Q69" s="70"/>
      <c r="R69" s="2"/>
      <c r="S69" s="2"/>
      <c r="T69" s="2"/>
    </row>
    <row r="70" spans="1:20">
      <c r="A70" s="22">
        <v>43094</v>
      </c>
      <c r="B70" s="20" t="s">
        <v>6</v>
      </c>
      <c r="C70" s="33">
        <f t="shared" si="7"/>
        <v>43094</v>
      </c>
      <c r="D70" s="33"/>
      <c r="E70" s="72"/>
      <c r="F70" s="72"/>
      <c r="G70" s="72"/>
      <c r="H70" s="72"/>
      <c r="I70" s="2"/>
      <c r="J70" s="737"/>
      <c r="K70" s="737"/>
      <c r="L70" s="737"/>
      <c r="M70" s="737"/>
      <c r="N70" s="737"/>
      <c r="O70" s="737"/>
      <c r="P70" s="737"/>
      <c r="Q70" s="70"/>
      <c r="R70" s="2"/>
      <c r="S70" s="2"/>
      <c r="T70" s="2"/>
    </row>
    <row r="71" spans="1:20">
      <c r="A71" s="22">
        <v>43101</v>
      </c>
      <c r="B71" s="20" t="s">
        <v>7</v>
      </c>
      <c r="C71" s="33">
        <f t="shared" si="5"/>
        <v>43101</v>
      </c>
      <c r="D71" s="33"/>
      <c r="E71" s="72"/>
      <c r="F71" s="72"/>
      <c r="G71" s="72"/>
      <c r="H71" s="72"/>
      <c r="I71" s="2"/>
      <c r="J71" s="737"/>
      <c r="K71" s="737"/>
      <c r="L71" s="737"/>
      <c r="M71" s="737"/>
      <c r="N71" s="737"/>
      <c r="O71" s="737"/>
      <c r="P71" s="737"/>
      <c r="Q71" s="70"/>
      <c r="R71" s="2"/>
      <c r="S71" s="2"/>
      <c r="T71" s="2"/>
    </row>
    <row r="72" spans="1:20">
      <c r="A72" s="18" t="s">
        <v>23</v>
      </c>
      <c r="B72" s="19"/>
      <c r="C72" s="7"/>
      <c r="D72" s="7"/>
      <c r="E72" s="73"/>
      <c r="F72" s="73"/>
      <c r="G72" s="73"/>
      <c r="H72" s="73"/>
      <c r="I72" s="2"/>
      <c r="J72" s="737"/>
      <c r="K72" s="737"/>
      <c r="L72" s="737"/>
      <c r="M72" s="737"/>
      <c r="N72" s="737"/>
      <c r="O72" s="737"/>
      <c r="P72" s="737"/>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443" zoomScale="110" zoomScaleNormal="110" workbookViewId="0">
      <selection activeCell="K318" sqref="K318"/>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hidden="1" customWidth="1"/>
    <col min="6" max="6" width="7.625" style="44" hidden="1"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3" t="s">
        <v>283</v>
      </c>
      <c r="AAF1" s="773"/>
      <c r="AAG1" s="773"/>
      <c r="AAH1" s="773"/>
      <c r="AAI1" s="773"/>
      <c r="AAJ1" s="773"/>
      <c r="AAK1" s="773"/>
      <c r="AAL1" s="331"/>
      <c r="AAM1" s="112"/>
      <c r="AAN1"/>
      <c r="AAT1" s="23"/>
      <c r="AAU1" s="44"/>
    </row>
    <row r="2" spans="1:745" ht="17.25" customHeight="1">
      <c r="A2" s="752"/>
      <c r="B2" s="757" t="s">
        <v>120</v>
      </c>
      <c r="C2" s="785" t="s">
        <v>368</v>
      </c>
      <c r="D2" s="785"/>
      <c r="E2" s="785"/>
      <c r="F2" s="785"/>
      <c r="G2" s="785"/>
      <c r="H2" s="785"/>
      <c r="I2" s="588"/>
      <c r="J2" s="626" t="s">
        <v>296</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3"/>
      <c r="AAF2" s="773"/>
      <c r="AAG2" s="773"/>
      <c r="AAH2" s="773"/>
      <c r="AAI2" s="773"/>
      <c r="AAJ2" s="773"/>
      <c r="AAK2" s="773"/>
      <c r="AAL2" s="332">
        <f>ROW(S.LastCellSchedule)</f>
        <v>470</v>
      </c>
      <c r="AAM2" s="112"/>
      <c r="AAN2"/>
      <c r="AAO2" s="783" t="s">
        <v>282</v>
      </c>
      <c r="AAP2" s="783"/>
      <c r="AAQ2" s="783"/>
      <c r="AAR2" s="783"/>
      <c r="AAS2" s="783"/>
      <c r="AAT2" s="783"/>
      <c r="AAU2" s="44"/>
    </row>
    <row r="3" spans="1:745" ht="18" customHeight="1">
      <c r="A3" s="752"/>
      <c r="B3" s="757"/>
      <c r="C3" s="785"/>
      <c r="D3" s="785"/>
      <c r="E3" s="785"/>
      <c r="F3" s="785"/>
      <c r="G3" s="785"/>
      <c r="H3" s="785"/>
      <c r="I3" s="588"/>
      <c r="J3" s="677">
        <v>0</v>
      </c>
      <c r="K3" s="35"/>
      <c r="N3" s="53"/>
      <c r="O3" s="740" t="s">
        <v>65</v>
      </c>
      <c r="P3" s="741"/>
      <c r="Q3" s="53"/>
      <c r="R3" s="742" t="s">
        <v>64</v>
      </c>
      <c r="S3" s="743"/>
      <c r="T3" s="589"/>
      <c r="U3" s="738" t="s">
        <v>63</v>
      </c>
      <c r="V3" s="739"/>
      <c r="W3" s="589"/>
      <c r="X3" s="589"/>
      <c r="AM3" s="740" t="s">
        <v>65</v>
      </c>
      <c r="AN3" s="741"/>
      <c r="AO3" s="53"/>
      <c r="AP3" s="742" t="s">
        <v>64</v>
      </c>
      <c r="AQ3" s="743"/>
      <c r="AR3" s="53"/>
      <c r="AS3" s="738" t="s">
        <v>63</v>
      </c>
      <c r="AT3" s="739"/>
      <c r="BO3" s="740" t="s">
        <v>65</v>
      </c>
      <c r="BP3" s="741"/>
      <c r="BQ3" s="53"/>
      <c r="BR3" s="742" t="s">
        <v>64</v>
      </c>
      <c r="BS3" s="743"/>
      <c r="BT3" s="53"/>
      <c r="BU3" s="738" t="s">
        <v>63</v>
      </c>
      <c r="BV3" s="739"/>
      <c r="CP3" s="740" t="s">
        <v>65</v>
      </c>
      <c r="CQ3" s="741"/>
      <c r="CR3" s="53"/>
      <c r="CS3" s="742" t="s">
        <v>64</v>
      </c>
      <c r="CT3" s="743"/>
      <c r="CU3" s="53"/>
      <c r="CV3" s="738" t="s">
        <v>63</v>
      </c>
      <c r="CW3" s="739"/>
      <c r="DQ3" s="740" t="s">
        <v>65</v>
      </c>
      <c r="DR3" s="741"/>
      <c r="DS3" s="53"/>
      <c r="DT3" s="742" t="s">
        <v>64</v>
      </c>
      <c r="DU3" s="743"/>
      <c r="DV3" s="53"/>
      <c r="DW3" s="738" t="s">
        <v>63</v>
      </c>
      <c r="DX3" s="739"/>
      <c r="ER3" s="740" t="s">
        <v>65</v>
      </c>
      <c r="ES3" s="741"/>
      <c r="ET3" s="53"/>
      <c r="EU3" s="742" t="s">
        <v>64</v>
      </c>
      <c r="EV3" s="743"/>
      <c r="EW3" s="53"/>
      <c r="EX3" s="738" t="s">
        <v>63</v>
      </c>
      <c r="EY3" s="739"/>
      <c r="FS3" s="740" t="s">
        <v>65</v>
      </c>
      <c r="FT3" s="741"/>
      <c r="FU3" s="53"/>
      <c r="FV3" s="742" t="s">
        <v>64</v>
      </c>
      <c r="FW3" s="743"/>
      <c r="FX3" s="53"/>
      <c r="FY3" s="738" t="s">
        <v>63</v>
      </c>
      <c r="FZ3" s="739"/>
      <c r="GT3" s="740" t="s">
        <v>65</v>
      </c>
      <c r="GU3" s="741"/>
      <c r="GV3" s="53"/>
      <c r="GW3" s="742" t="s">
        <v>64</v>
      </c>
      <c r="GX3" s="743"/>
      <c r="GY3" s="53"/>
      <c r="GZ3" s="738" t="s">
        <v>63</v>
      </c>
      <c r="HA3" s="739"/>
      <c r="HU3" s="740" t="s">
        <v>65</v>
      </c>
      <c r="HV3" s="741"/>
      <c r="HW3" s="53"/>
      <c r="HX3" s="742" t="s">
        <v>64</v>
      </c>
      <c r="HY3" s="743"/>
      <c r="HZ3" s="53"/>
      <c r="IA3" s="738" t="s">
        <v>63</v>
      </c>
      <c r="IB3" s="739"/>
      <c r="IW3" s="740" t="s">
        <v>65</v>
      </c>
      <c r="IX3" s="741"/>
      <c r="IY3" s="53"/>
      <c r="IZ3" s="742" t="s">
        <v>64</v>
      </c>
      <c r="JA3" s="743"/>
      <c r="JB3" s="53"/>
      <c r="JC3" s="738" t="s">
        <v>63</v>
      </c>
      <c r="JD3" s="739"/>
      <c r="JY3" s="740" t="s">
        <v>65</v>
      </c>
      <c r="JZ3" s="741"/>
      <c r="KA3" s="53"/>
      <c r="KB3" s="742" t="s">
        <v>64</v>
      </c>
      <c r="KC3" s="743"/>
      <c r="KD3" s="53"/>
      <c r="KE3" s="738" t="s">
        <v>63</v>
      </c>
      <c r="KF3" s="739"/>
      <c r="LA3" s="740" t="s">
        <v>65</v>
      </c>
      <c r="LB3" s="741"/>
      <c r="LC3" s="53"/>
      <c r="LD3" s="742" t="s">
        <v>64</v>
      </c>
      <c r="LE3" s="743"/>
      <c r="LF3" s="53"/>
      <c r="LG3" s="738" t="s">
        <v>63</v>
      </c>
      <c r="LH3" s="739"/>
      <c r="MB3" s="740" t="s">
        <v>65</v>
      </c>
      <c r="MC3" s="741"/>
      <c r="MD3" s="53"/>
      <c r="ME3" s="742" t="s">
        <v>64</v>
      </c>
      <c r="MF3" s="743"/>
      <c r="MG3" s="53"/>
      <c r="MH3" s="738" t="s">
        <v>63</v>
      </c>
      <c r="MI3" s="739"/>
      <c r="ND3" s="740" t="s">
        <v>65</v>
      </c>
      <c r="NE3" s="741"/>
      <c r="NF3" s="53"/>
      <c r="NG3" s="742" t="s">
        <v>64</v>
      </c>
      <c r="NH3" s="743"/>
      <c r="NI3" s="53"/>
      <c r="NJ3" s="738" t="s">
        <v>63</v>
      </c>
      <c r="NK3" s="739"/>
      <c r="OE3" s="740" t="s">
        <v>65</v>
      </c>
      <c r="OF3" s="741"/>
      <c r="OG3" s="53"/>
      <c r="OH3" s="742" t="s">
        <v>64</v>
      </c>
      <c r="OI3" s="743"/>
      <c r="OJ3" s="53"/>
      <c r="OK3" s="738" t="s">
        <v>63</v>
      </c>
      <c r="OL3" s="739"/>
      <c r="PG3" s="740" t="s">
        <v>65</v>
      </c>
      <c r="PH3" s="741"/>
      <c r="PI3" s="53"/>
      <c r="PJ3" s="742" t="s">
        <v>64</v>
      </c>
      <c r="PK3" s="743"/>
      <c r="PL3" s="53"/>
      <c r="PM3" s="738" t="s">
        <v>63</v>
      </c>
      <c r="PN3" s="739"/>
      <c r="QH3" s="740" t="s">
        <v>65</v>
      </c>
      <c r="QI3" s="741"/>
      <c r="QJ3" s="53"/>
      <c r="QK3" s="742" t="s">
        <v>64</v>
      </c>
      <c r="QL3" s="743"/>
      <c r="QM3" s="53"/>
      <c r="QN3" s="738" t="s">
        <v>63</v>
      </c>
      <c r="QO3" s="739"/>
      <c r="RI3" s="740" t="s">
        <v>65</v>
      </c>
      <c r="RJ3" s="741"/>
      <c r="RK3" s="53"/>
      <c r="RL3" s="742" t="s">
        <v>64</v>
      </c>
      <c r="RM3" s="743"/>
      <c r="RN3" s="53"/>
      <c r="RO3" s="738" t="s">
        <v>63</v>
      </c>
      <c r="RP3" s="739"/>
      <c r="SK3" s="740" t="s">
        <v>65</v>
      </c>
      <c r="SL3" s="741"/>
      <c r="SM3" s="53"/>
      <c r="SN3" s="742" t="s">
        <v>64</v>
      </c>
      <c r="SO3" s="743"/>
      <c r="SP3" s="53"/>
      <c r="SQ3" s="738" t="s">
        <v>63</v>
      </c>
      <c r="SR3" s="739"/>
      <c r="TM3" s="740" t="s">
        <v>65</v>
      </c>
      <c r="TN3" s="741"/>
      <c r="TO3" s="53"/>
      <c r="TP3" s="742" t="s">
        <v>64</v>
      </c>
      <c r="TQ3" s="743"/>
      <c r="TR3" s="53"/>
      <c r="TS3" s="738" t="s">
        <v>63</v>
      </c>
      <c r="TT3" s="739"/>
      <c r="UP3" s="740" t="s">
        <v>65</v>
      </c>
      <c r="UQ3" s="741"/>
      <c r="UR3" s="53"/>
      <c r="US3" s="742" t="s">
        <v>64</v>
      </c>
      <c r="UT3" s="743"/>
      <c r="UU3" s="53"/>
      <c r="UV3" s="738" t="s">
        <v>63</v>
      </c>
      <c r="UW3" s="739"/>
      <c r="VQ3" s="740" t="s">
        <v>65</v>
      </c>
      <c r="VR3" s="741"/>
      <c r="VS3" s="53"/>
      <c r="VT3" s="742" t="s">
        <v>64</v>
      </c>
      <c r="VU3" s="743"/>
      <c r="VV3" s="53"/>
      <c r="VW3" s="738" t="s">
        <v>63</v>
      </c>
      <c r="VX3" s="739"/>
      <c r="WR3" s="740" t="s">
        <v>65</v>
      </c>
      <c r="WS3" s="741"/>
      <c r="WT3" s="53"/>
      <c r="WU3" s="742" t="s">
        <v>64</v>
      </c>
      <c r="WV3" s="743"/>
      <c r="WW3" s="53"/>
      <c r="WX3" s="738" t="s">
        <v>63</v>
      </c>
      <c r="WY3" s="739"/>
      <c r="XT3" s="740" t="s">
        <v>65</v>
      </c>
      <c r="XU3" s="741"/>
      <c r="XV3" s="53"/>
      <c r="XW3" s="742" t="s">
        <v>64</v>
      </c>
      <c r="XX3" s="743"/>
      <c r="XY3" s="53"/>
      <c r="XZ3" s="738" t="s">
        <v>63</v>
      </c>
      <c r="YA3" s="739"/>
      <c r="YU3" s="740" t="s">
        <v>65</v>
      </c>
      <c r="YV3" s="741"/>
      <c r="YW3" s="53"/>
      <c r="YX3" s="742" t="s">
        <v>64</v>
      </c>
      <c r="YY3" s="743"/>
      <c r="YZ3" s="53"/>
      <c r="ZA3" s="738" t="s">
        <v>63</v>
      </c>
      <c r="ZB3" s="739"/>
      <c r="ZY3"/>
      <c r="AAA3" s="588"/>
      <c r="AAD3" s="112"/>
      <c r="AAE3" s="550"/>
      <c r="AAF3" s="582" t="s">
        <v>209</v>
      </c>
      <c r="AAG3" s="61"/>
      <c r="AAH3" s="61"/>
      <c r="AAI3" s="61"/>
      <c r="AAJ3" s="111"/>
      <c r="AAK3" s="111"/>
      <c r="AAL3" s="62"/>
      <c r="AAM3" s="112"/>
      <c r="AAN3"/>
      <c r="AAT3" s="23"/>
      <c r="AAU3" s="44"/>
    </row>
    <row r="4" spans="1:745" ht="25.5" customHeight="1">
      <c r="A4" s="558" t="s">
        <v>0</v>
      </c>
      <c r="B4" s="204" t="s">
        <v>81</v>
      </c>
      <c r="C4" s="688" t="s">
        <v>0</v>
      </c>
      <c r="D4" s="516"/>
      <c r="E4" s="756" t="s">
        <v>2</v>
      </c>
      <c r="F4" s="756"/>
      <c r="G4" s="764" t="str">
        <f ca="1">"Today "&amp;TEXT(TODAY(),"mm/dd/yy")</f>
        <v>Today 06/12/13</v>
      </c>
      <c r="H4" s="764"/>
      <c r="I4" s="598"/>
      <c r="J4" s="730">
        <f ca="1">J5</f>
        <v>41437</v>
      </c>
      <c r="K4" s="730" t="str">
        <f ca="1">IF(WEEKDAY(K$6)=2,K6,"")</f>
        <v/>
      </c>
      <c r="L4" s="730" t="str">
        <f t="shared" ref="L4:BW4" ca="1" si="0">IF(WEEKDAY(L$6)=2,L6,"")</f>
        <v/>
      </c>
      <c r="M4" s="730" t="str">
        <f t="shared" ca="1" si="0"/>
        <v/>
      </c>
      <c r="N4" s="730" t="str">
        <f t="shared" ca="1" si="0"/>
        <v/>
      </c>
      <c r="O4" s="730">
        <f t="shared" ca="1" si="0"/>
        <v>41442</v>
      </c>
      <c r="P4" s="730" t="str">
        <f t="shared" ca="1" si="0"/>
        <v/>
      </c>
      <c r="Q4" s="730" t="str">
        <f t="shared" ca="1" si="0"/>
        <v/>
      </c>
      <c r="R4" s="730" t="str">
        <f t="shared" ca="1" si="0"/>
        <v/>
      </c>
      <c r="S4" s="730" t="str">
        <f t="shared" ca="1" si="0"/>
        <v/>
      </c>
      <c r="T4" s="730" t="str">
        <f t="shared" ca="1" si="0"/>
        <v/>
      </c>
      <c r="U4" s="730" t="str">
        <f t="shared" ca="1" si="0"/>
        <v/>
      </c>
      <c r="V4" s="730">
        <f t="shared" ca="1" si="0"/>
        <v>41449</v>
      </c>
      <c r="W4" s="730" t="str">
        <f t="shared" ca="1" si="0"/>
        <v/>
      </c>
      <c r="X4" s="730" t="str">
        <f t="shared" ca="1" si="0"/>
        <v/>
      </c>
      <c r="Y4" s="730" t="str">
        <f t="shared" ca="1" si="0"/>
        <v/>
      </c>
      <c r="Z4" s="730" t="str">
        <f t="shared" ca="1" si="0"/>
        <v/>
      </c>
      <c r="AA4" s="730" t="str">
        <f t="shared" ca="1" si="0"/>
        <v/>
      </c>
      <c r="AB4" s="730" t="str">
        <f t="shared" ca="1" si="0"/>
        <v/>
      </c>
      <c r="AC4" s="730">
        <f t="shared" ca="1" si="0"/>
        <v>41456</v>
      </c>
      <c r="AD4" s="730" t="str">
        <f t="shared" ca="1" si="0"/>
        <v/>
      </c>
      <c r="AE4" s="730" t="str">
        <f t="shared" ca="1" si="0"/>
        <v/>
      </c>
      <c r="AF4" s="730" t="str">
        <f t="shared" ca="1" si="0"/>
        <v/>
      </c>
      <c r="AG4" s="730" t="str">
        <f t="shared" ca="1" si="0"/>
        <v/>
      </c>
      <c r="AH4" s="730" t="str">
        <f t="shared" ca="1" si="0"/>
        <v/>
      </c>
      <c r="AI4" s="730" t="str">
        <f t="shared" ca="1" si="0"/>
        <v/>
      </c>
      <c r="AJ4" s="730">
        <f t="shared" ca="1" si="0"/>
        <v>41463</v>
      </c>
      <c r="AK4" s="730" t="str">
        <f t="shared" ca="1" si="0"/>
        <v/>
      </c>
      <c r="AL4" s="730" t="str">
        <f t="shared" ca="1" si="0"/>
        <v/>
      </c>
      <c r="AM4" s="730" t="str">
        <f t="shared" ca="1" si="0"/>
        <v/>
      </c>
      <c r="AN4" s="730" t="str">
        <f t="shared" ca="1" si="0"/>
        <v/>
      </c>
      <c r="AO4" s="730" t="str">
        <f t="shared" ca="1" si="0"/>
        <v/>
      </c>
      <c r="AP4" s="730" t="str">
        <f t="shared" ca="1" si="0"/>
        <v/>
      </c>
      <c r="AQ4" s="730">
        <f t="shared" ca="1" si="0"/>
        <v>41470</v>
      </c>
      <c r="AR4" s="730" t="str">
        <f t="shared" ca="1" si="0"/>
        <v/>
      </c>
      <c r="AS4" s="730" t="str">
        <f t="shared" ca="1" si="0"/>
        <v/>
      </c>
      <c r="AT4" s="730" t="str">
        <f t="shared" ca="1" si="0"/>
        <v/>
      </c>
      <c r="AU4" s="730" t="str">
        <f t="shared" ca="1" si="0"/>
        <v/>
      </c>
      <c r="AV4" s="730" t="str">
        <f t="shared" ca="1" si="0"/>
        <v/>
      </c>
      <c r="AW4" s="730" t="str">
        <f t="shared" ca="1" si="0"/>
        <v/>
      </c>
      <c r="AX4" s="730">
        <f t="shared" ca="1" si="0"/>
        <v>41477</v>
      </c>
      <c r="AY4" s="730" t="str">
        <f t="shared" ca="1" si="0"/>
        <v/>
      </c>
      <c r="AZ4" s="730" t="str">
        <f t="shared" ca="1" si="0"/>
        <v/>
      </c>
      <c r="BA4" s="730" t="str">
        <f t="shared" ca="1" si="0"/>
        <v/>
      </c>
      <c r="BB4" s="730" t="str">
        <f t="shared" ca="1" si="0"/>
        <v/>
      </c>
      <c r="BC4" s="730" t="str">
        <f t="shared" ca="1" si="0"/>
        <v/>
      </c>
      <c r="BD4" s="730" t="str">
        <f t="shared" ca="1" si="0"/>
        <v/>
      </c>
      <c r="BE4" s="730">
        <f t="shared" ca="1" si="0"/>
        <v>41484</v>
      </c>
      <c r="BF4" s="730" t="str">
        <f t="shared" ca="1" si="0"/>
        <v/>
      </c>
      <c r="BG4" s="730" t="str">
        <f t="shared" ca="1" si="0"/>
        <v/>
      </c>
      <c r="BH4" s="730" t="str">
        <f t="shared" ca="1" si="0"/>
        <v/>
      </c>
      <c r="BI4" s="730" t="str">
        <f t="shared" ca="1" si="0"/>
        <v/>
      </c>
      <c r="BJ4" s="730" t="str">
        <f t="shared" ca="1" si="0"/>
        <v/>
      </c>
      <c r="BK4" s="730" t="str">
        <f t="shared" ca="1" si="0"/>
        <v/>
      </c>
      <c r="BL4" s="730">
        <f t="shared" ca="1" si="0"/>
        <v>41491</v>
      </c>
      <c r="BM4" s="730" t="str">
        <f t="shared" ca="1" si="0"/>
        <v/>
      </c>
      <c r="BN4" s="730" t="str">
        <f t="shared" ca="1" si="0"/>
        <v/>
      </c>
      <c r="BO4" s="730" t="str">
        <f t="shared" ca="1" si="0"/>
        <v/>
      </c>
      <c r="BP4" s="730" t="str">
        <f t="shared" ca="1" si="0"/>
        <v/>
      </c>
      <c r="BQ4" s="730" t="str">
        <f t="shared" ca="1" si="0"/>
        <v/>
      </c>
      <c r="BR4" s="730" t="str">
        <f t="shared" ca="1" si="0"/>
        <v/>
      </c>
      <c r="BS4" s="730">
        <f t="shared" ca="1" si="0"/>
        <v>41498</v>
      </c>
      <c r="BT4" s="730" t="str">
        <f t="shared" ca="1" si="0"/>
        <v/>
      </c>
      <c r="BU4" s="730" t="str">
        <f t="shared" ca="1" si="0"/>
        <v/>
      </c>
      <c r="BV4" s="730" t="str">
        <f t="shared" ca="1" si="0"/>
        <v/>
      </c>
      <c r="BW4" s="730" t="str">
        <f t="shared" ca="1" si="0"/>
        <v/>
      </c>
      <c r="BX4" s="730" t="str">
        <f t="shared" ref="BX4:EI4" ca="1" si="1">IF(WEEKDAY(BX$6)=2,BX6,"")</f>
        <v/>
      </c>
      <c r="BY4" s="730" t="str">
        <f t="shared" ca="1" si="1"/>
        <v/>
      </c>
      <c r="BZ4" s="730">
        <f t="shared" ca="1" si="1"/>
        <v>41505</v>
      </c>
      <c r="CA4" s="730" t="str">
        <f t="shared" ca="1" si="1"/>
        <v/>
      </c>
      <c r="CB4" s="730" t="str">
        <f t="shared" ca="1" si="1"/>
        <v/>
      </c>
      <c r="CC4" s="730" t="str">
        <f t="shared" ca="1" si="1"/>
        <v/>
      </c>
      <c r="CD4" s="730" t="str">
        <f t="shared" ca="1" si="1"/>
        <v/>
      </c>
      <c r="CE4" s="730" t="str">
        <f t="shared" ca="1" si="1"/>
        <v/>
      </c>
      <c r="CF4" s="730" t="str">
        <f t="shared" ca="1" si="1"/>
        <v/>
      </c>
      <c r="CG4" s="730">
        <f t="shared" ca="1" si="1"/>
        <v>41512</v>
      </c>
      <c r="CH4" s="730" t="str">
        <f t="shared" ca="1" si="1"/>
        <v/>
      </c>
      <c r="CI4" s="730" t="str">
        <f t="shared" ca="1" si="1"/>
        <v/>
      </c>
      <c r="CJ4" s="730" t="str">
        <f t="shared" ca="1" si="1"/>
        <v/>
      </c>
      <c r="CK4" s="730" t="str">
        <f t="shared" ca="1" si="1"/>
        <v/>
      </c>
      <c r="CL4" s="730" t="str">
        <f t="shared" ca="1" si="1"/>
        <v/>
      </c>
      <c r="CM4" s="730" t="str">
        <f t="shared" ca="1" si="1"/>
        <v/>
      </c>
      <c r="CN4" s="730">
        <f t="shared" ca="1" si="1"/>
        <v>41519</v>
      </c>
      <c r="CO4" s="730" t="str">
        <f t="shared" ca="1" si="1"/>
        <v/>
      </c>
      <c r="CP4" s="730" t="str">
        <f t="shared" ca="1" si="1"/>
        <v/>
      </c>
      <c r="CQ4" s="730" t="str">
        <f t="shared" ca="1" si="1"/>
        <v/>
      </c>
      <c r="CR4" s="730" t="str">
        <f t="shared" ca="1" si="1"/>
        <v/>
      </c>
      <c r="CS4" s="730" t="str">
        <f t="shared" ca="1" si="1"/>
        <v/>
      </c>
      <c r="CT4" s="730" t="str">
        <f t="shared" ca="1" si="1"/>
        <v/>
      </c>
      <c r="CU4" s="730">
        <f t="shared" ca="1" si="1"/>
        <v>41526</v>
      </c>
      <c r="CV4" s="730" t="str">
        <f t="shared" ca="1" si="1"/>
        <v/>
      </c>
      <c r="CW4" s="730" t="str">
        <f t="shared" ca="1" si="1"/>
        <v/>
      </c>
      <c r="CX4" s="730" t="str">
        <f t="shared" ca="1" si="1"/>
        <v/>
      </c>
      <c r="CY4" s="730" t="str">
        <f t="shared" ca="1" si="1"/>
        <v/>
      </c>
      <c r="CZ4" s="730" t="str">
        <f t="shared" ca="1" si="1"/>
        <v/>
      </c>
      <c r="DA4" s="730" t="str">
        <f t="shared" ca="1" si="1"/>
        <v/>
      </c>
      <c r="DB4" s="730">
        <f t="shared" ca="1" si="1"/>
        <v>41533</v>
      </c>
      <c r="DC4" s="730" t="str">
        <f t="shared" ca="1" si="1"/>
        <v/>
      </c>
      <c r="DD4" s="730" t="str">
        <f t="shared" ca="1" si="1"/>
        <v/>
      </c>
      <c r="DE4" s="730" t="str">
        <f t="shared" ca="1" si="1"/>
        <v/>
      </c>
      <c r="DF4" s="730" t="str">
        <f t="shared" ca="1" si="1"/>
        <v/>
      </c>
      <c r="DG4" s="730" t="str">
        <f t="shared" ca="1" si="1"/>
        <v/>
      </c>
      <c r="DH4" s="730" t="str">
        <f t="shared" ca="1" si="1"/>
        <v/>
      </c>
      <c r="DI4" s="730">
        <f t="shared" ca="1" si="1"/>
        <v>41540</v>
      </c>
      <c r="DJ4" s="730" t="str">
        <f t="shared" ca="1" si="1"/>
        <v/>
      </c>
      <c r="DK4" s="730" t="str">
        <f t="shared" ca="1" si="1"/>
        <v/>
      </c>
      <c r="DL4" s="730" t="str">
        <f t="shared" ca="1" si="1"/>
        <v/>
      </c>
      <c r="DM4" s="730" t="str">
        <f t="shared" ca="1" si="1"/>
        <v/>
      </c>
      <c r="DN4" s="730" t="str">
        <f t="shared" ca="1" si="1"/>
        <v/>
      </c>
      <c r="DO4" s="730" t="str">
        <f t="shared" ca="1" si="1"/>
        <v/>
      </c>
      <c r="DP4" s="730">
        <f t="shared" ca="1" si="1"/>
        <v>41547</v>
      </c>
      <c r="DQ4" s="730" t="str">
        <f t="shared" ca="1" si="1"/>
        <v/>
      </c>
      <c r="DR4" s="730" t="str">
        <f t="shared" ca="1" si="1"/>
        <v/>
      </c>
      <c r="DS4" s="730" t="str">
        <f t="shared" ca="1" si="1"/>
        <v/>
      </c>
      <c r="DT4" s="730" t="str">
        <f t="shared" ca="1" si="1"/>
        <v/>
      </c>
      <c r="DU4" s="730" t="str">
        <f t="shared" ca="1" si="1"/>
        <v/>
      </c>
      <c r="DV4" s="730" t="str">
        <f t="shared" ca="1" si="1"/>
        <v/>
      </c>
      <c r="DW4" s="730">
        <f t="shared" ca="1" si="1"/>
        <v>41554</v>
      </c>
      <c r="DX4" s="730" t="str">
        <f t="shared" ca="1" si="1"/>
        <v/>
      </c>
      <c r="DY4" s="730" t="str">
        <f t="shared" ca="1" si="1"/>
        <v/>
      </c>
      <c r="DZ4" s="730" t="str">
        <f t="shared" ca="1" si="1"/>
        <v/>
      </c>
      <c r="EA4" s="730" t="str">
        <f t="shared" ca="1" si="1"/>
        <v/>
      </c>
      <c r="EB4" s="730" t="str">
        <f t="shared" ca="1" si="1"/>
        <v/>
      </c>
      <c r="EC4" s="730" t="str">
        <f t="shared" ca="1" si="1"/>
        <v/>
      </c>
      <c r="ED4" s="730">
        <f t="shared" ca="1" si="1"/>
        <v>41561</v>
      </c>
      <c r="EE4" s="730" t="str">
        <f t="shared" ca="1" si="1"/>
        <v/>
      </c>
      <c r="EF4" s="730" t="str">
        <f t="shared" ca="1" si="1"/>
        <v/>
      </c>
      <c r="EG4" s="730" t="str">
        <f t="shared" ca="1" si="1"/>
        <v/>
      </c>
      <c r="EH4" s="730" t="str">
        <f t="shared" ca="1" si="1"/>
        <v/>
      </c>
      <c r="EI4" s="730" t="str">
        <f t="shared" ca="1" si="1"/>
        <v/>
      </c>
      <c r="EJ4" s="730" t="str">
        <f t="shared" ref="EJ4:GU4" ca="1" si="2">IF(WEEKDAY(EJ$6)=2,EJ6,"")</f>
        <v/>
      </c>
      <c r="EK4" s="730">
        <f t="shared" ca="1" si="2"/>
        <v>41568</v>
      </c>
      <c r="EL4" s="730" t="str">
        <f t="shared" ca="1" si="2"/>
        <v/>
      </c>
      <c r="EM4" s="730" t="str">
        <f t="shared" ca="1" si="2"/>
        <v/>
      </c>
      <c r="EN4" s="730" t="str">
        <f t="shared" ca="1" si="2"/>
        <v/>
      </c>
      <c r="EO4" s="730" t="str">
        <f t="shared" ca="1" si="2"/>
        <v/>
      </c>
      <c r="EP4" s="730" t="str">
        <f t="shared" ca="1" si="2"/>
        <v/>
      </c>
      <c r="EQ4" s="730" t="str">
        <f t="shared" ca="1" si="2"/>
        <v/>
      </c>
      <c r="ER4" s="730">
        <f t="shared" ca="1" si="2"/>
        <v>41575</v>
      </c>
      <c r="ES4" s="730" t="str">
        <f t="shared" ca="1" si="2"/>
        <v/>
      </c>
      <c r="ET4" s="730" t="str">
        <f t="shared" ca="1" si="2"/>
        <v/>
      </c>
      <c r="EU4" s="730" t="str">
        <f t="shared" ca="1" si="2"/>
        <v/>
      </c>
      <c r="EV4" s="730" t="str">
        <f t="shared" ca="1" si="2"/>
        <v/>
      </c>
      <c r="EW4" s="730" t="str">
        <f t="shared" ca="1" si="2"/>
        <v/>
      </c>
      <c r="EX4" s="730" t="str">
        <f t="shared" ca="1" si="2"/>
        <v/>
      </c>
      <c r="EY4" s="730">
        <f t="shared" ca="1" si="2"/>
        <v>41582</v>
      </c>
      <c r="EZ4" s="730" t="str">
        <f t="shared" ca="1" si="2"/>
        <v/>
      </c>
      <c r="FA4" s="730" t="str">
        <f t="shared" ca="1" si="2"/>
        <v/>
      </c>
      <c r="FB4" s="730" t="str">
        <f t="shared" ca="1" si="2"/>
        <v/>
      </c>
      <c r="FC4" s="730" t="str">
        <f t="shared" ca="1" si="2"/>
        <v/>
      </c>
      <c r="FD4" s="730" t="str">
        <f t="shared" ca="1" si="2"/>
        <v/>
      </c>
      <c r="FE4" s="730" t="str">
        <f t="shared" ca="1" si="2"/>
        <v/>
      </c>
      <c r="FF4" s="730">
        <f t="shared" ca="1" si="2"/>
        <v>41589</v>
      </c>
      <c r="FG4" s="730" t="str">
        <f t="shared" ca="1" si="2"/>
        <v/>
      </c>
      <c r="FH4" s="730" t="str">
        <f t="shared" ca="1" si="2"/>
        <v/>
      </c>
      <c r="FI4" s="730" t="str">
        <f t="shared" ca="1" si="2"/>
        <v/>
      </c>
      <c r="FJ4" s="730" t="str">
        <f t="shared" ca="1" si="2"/>
        <v/>
      </c>
      <c r="FK4" s="730" t="str">
        <f t="shared" ca="1" si="2"/>
        <v/>
      </c>
      <c r="FL4" s="730" t="str">
        <f t="shared" ca="1" si="2"/>
        <v/>
      </c>
      <c r="FM4" s="730">
        <f t="shared" ca="1" si="2"/>
        <v>41596</v>
      </c>
      <c r="FN4" s="730" t="str">
        <f t="shared" ca="1" si="2"/>
        <v/>
      </c>
      <c r="FO4" s="730" t="str">
        <f t="shared" ca="1" si="2"/>
        <v/>
      </c>
      <c r="FP4" s="730" t="str">
        <f t="shared" ca="1" si="2"/>
        <v/>
      </c>
      <c r="FQ4" s="730" t="str">
        <f t="shared" ca="1" si="2"/>
        <v/>
      </c>
      <c r="FR4" s="730" t="str">
        <f t="shared" ca="1" si="2"/>
        <v/>
      </c>
      <c r="FS4" s="730" t="str">
        <f t="shared" ca="1" si="2"/>
        <v/>
      </c>
      <c r="FT4" s="730">
        <f t="shared" ca="1" si="2"/>
        <v>41603</v>
      </c>
      <c r="FU4" s="730" t="str">
        <f t="shared" ca="1" si="2"/>
        <v/>
      </c>
      <c r="FV4" s="730" t="str">
        <f t="shared" ca="1" si="2"/>
        <v/>
      </c>
      <c r="FW4" s="730" t="str">
        <f t="shared" ca="1" si="2"/>
        <v/>
      </c>
      <c r="FX4" s="730" t="str">
        <f t="shared" ca="1" si="2"/>
        <v/>
      </c>
      <c r="FY4" s="730" t="str">
        <f t="shared" ca="1" si="2"/>
        <v/>
      </c>
      <c r="FZ4" s="730" t="str">
        <f t="shared" ca="1" si="2"/>
        <v/>
      </c>
      <c r="GA4" s="730">
        <f t="shared" ca="1" si="2"/>
        <v>41610</v>
      </c>
      <c r="GB4" s="730" t="str">
        <f t="shared" ca="1" si="2"/>
        <v/>
      </c>
      <c r="GC4" s="730" t="str">
        <f t="shared" ca="1" si="2"/>
        <v/>
      </c>
      <c r="GD4" s="730" t="str">
        <f t="shared" ca="1" si="2"/>
        <v/>
      </c>
      <c r="GE4" s="730" t="str">
        <f t="shared" ca="1" si="2"/>
        <v/>
      </c>
      <c r="GF4" s="730" t="str">
        <f t="shared" ca="1" si="2"/>
        <v/>
      </c>
      <c r="GG4" s="730" t="str">
        <f t="shared" ca="1" si="2"/>
        <v/>
      </c>
      <c r="GH4" s="730">
        <f t="shared" ca="1" si="2"/>
        <v>41617</v>
      </c>
      <c r="GI4" s="730" t="str">
        <f t="shared" ca="1" si="2"/>
        <v/>
      </c>
      <c r="GJ4" s="730" t="str">
        <f t="shared" ca="1" si="2"/>
        <v/>
      </c>
      <c r="GK4" s="730" t="str">
        <f t="shared" ca="1" si="2"/>
        <v/>
      </c>
      <c r="GL4" s="730" t="str">
        <f t="shared" ca="1" si="2"/>
        <v/>
      </c>
      <c r="GM4" s="730" t="str">
        <f t="shared" ca="1" si="2"/>
        <v/>
      </c>
      <c r="GN4" s="730" t="str">
        <f t="shared" ca="1" si="2"/>
        <v/>
      </c>
      <c r="GO4" s="730">
        <f t="shared" ca="1" si="2"/>
        <v>41624</v>
      </c>
      <c r="GP4" s="730" t="str">
        <f t="shared" ca="1" si="2"/>
        <v/>
      </c>
      <c r="GQ4" s="730" t="str">
        <f t="shared" ca="1" si="2"/>
        <v/>
      </c>
      <c r="GR4" s="730" t="str">
        <f t="shared" ca="1" si="2"/>
        <v/>
      </c>
      <c r="GS4" s="730" t="str">
        <f t="shared" ca="1" si="2"/>
        <v/>
      </c>
      <c r="GT4" s="730" t="str">
        <f t="shared" ca="1" si="2"/>
        <v/>
      </c>
      <c r="GU4" s="730" t="str">
        <f t="shared" ca="1" si="2"/>
        <v/>
      </c>
      <c r="GV4" s="730">
        <f t="shared" ref="GV4:JG4" ca="1" si="3">IF(WEEKDAY(GV$6)=2,GV6,"")</f>
        <v>41631</v>
      </c>
      <c r="GW4" s="730" t="str">
        <f t="shared" ca="1" si="3"/>
        <v/>
      </c>
      <c r="GX4" s="730" t="str">
        <f t="shared" ca="1" si="3"/>
        <v/>
      </c>
      <c r="GY4" s="730" t="str">
        <f t="shared" ca="1" si="3"/>
        <v/>
      </c>
      <c r="GZ4" s="730" t="str">
        <f t="shared" ca="1" si="3"/>
        <v/>
      </c>
      <c r="HA4" s="730" t="str">
        <f t="shared" ca="1" si="3"/>
        <v/>
      </c>
      <c r="HB4" s="730" t="str">
        <f t="shared" ca="1" si="3"/>
        <v/>
      </c>
      <c r="HC4" s="730">
        <f t="shared" ca="1" si="3"/>
        <v>41638</v>
      </c>
      <c r="HD4" s="730" t="str">
        <f t="shared" ca="1" si="3"/>
        <v/>
      </c>
      <c r="HE4" s="730" t="str">
        <f t="shared" ca="1" si="3"/>
        <v/>
      </c>
      <c r="HF4" s="730" t="str">
        <f t="shared" ca="1" si="3"/>
        <v/>
      </c>
      <c r="HG4" s="730" t="str">
        <f t="shared" ca="1" si="3"/>
        <v/>
      </c>
      <c r="HH4" s="730" t="str">
        <f t="shared" ca="1" si="3"/>
        <v/>
      </c>
      <c r="HI4" s="730" t="str">
        <f t="shared" ca="1" si="3"/>
        <v/>
      </c>
      <c r="HJ4" s="730">
        <f t="shared" ca="1" si="3"/>
        <v>41645</v>
      </c>
      <c r="HK4" s="730" t="str">
        <f t="shared" ca="1" si="3"/>
        <v/>
      </c>
      <c r="HL4" s="730" t="str">
        <f t="shared" ca="1" si="3"/>
        <v/>
      </c>
      <c r="HM4" s="730" t="str">
        <f t="shared" ca="1" si="3"/>
        <v/>
      </c>
      <c r="HN4" s="730" t="str">
        <f t="shared" ca="1" si="3"/>
        <v/>
      </c>
      <c r="HO4" s="730" t="str">
        <f t="shared" ca="1" si="3"/>
        <v/>
      </c>
      <c r="HP4" s="730" t="str">
        <f t="shared" ca="1" si="3"/>
        <v/>
      </c>
      <c r="HQ4" s="730">
        <f t="shared" ca="1" si="3"/>
        <v>41652</v>
      </c>
      <c r="HR4" s="730" t="str">
        <f t="shared" ca="1" si="3"/>
        <v/>
      </c>
      <c r="HS4" s="730" t="str">
        <f t="shared" ca="1" si="3"/>
        <v/>
      </c>
      <c r="HT4" s="730" t="str">
        <f t="shared" ca="1" si="3"/>
        <v/>
      </c>
      <c r="HU4" s="730" t="str">
        <f t="shared" ca="1" si="3"/>
        <v/>
      </c>
      <c r="HV4" s="730" t="str">
        <f t="shared" ca="1" si="3"/>
        <v/>
      </c>
      <c r="HW4" s="730" t="str">
        <f t="shared" ca="1" si="3"/>
        <v/>
      </c>
      <c r="HX4" s="730">
        <f t="shared" ca="1" si="3"/>
        <v>41659</v>
      </c>
      <c r="HY4" s="730" t="str">
        <f t="shared" ca="1" si="3"/>
        <v/>
      </c>
      <c r="HZ4" s="730" t="str">
        <f t="shared" ca="1" si="3"/>
        <v/>
      </c>
      <c r="IA4" s="730" t="str">
        <f t="shared" ca="1" si="3"/>
        <v/>
      </c>
      <c r="IB4" s="730" t="str">
        <f t="shared" ca="1" si="3"/>
        <v/>
      </c>
      <c r="IC4" s="730" t="str">
        <f t="shared" ca="1" si="3"/>
        <v/>
      </c>
      <c r="ID4" s="730" t="str">
        <f t="shared" ca="1" si="3"/>
        <v/>
      </c>
      <c r="IE4" s="730">
        <f t="shared" ca="1" si="3"/>
        <v>41666</v>
      </c>
      <c r="IF4" s="730" t="str">
        <f t="shared" ca="1" si="3"/>
        <v/>
      </c>
      <c r="IG4" s="730" t="str">
        <f t="shared" ca="1" si="3"/>
        <v/>
      </c>
      <c r="IH4" s="730" t="str">
        <f t="shared" ca="1" si="3"/>
        <v/>
      </c>
      <c r="II4" s="730" t="str">
        <f t="shared" ca="1" si="3"/>
        <v/>
      </c>
      <c r="IJ4" s="730" t="str">
        <f t="shared" ca="1" si="3"/>
        <v/>
      </c>
      <c r="IK4" s="730" t="str">
        <f t="shared" ca="1" si="3"/>
        <v/>
      </c>
      <c r="IL4" s="730">
        <f t="shared" ca="1" si="3"/>
        <v>41673</v>
      </c>
      <c r="IM4" s="730" t="str">
        <f t="shared" ca="1" si="3"/>
        <v/>
      </c>
      <c r="IN4" s="730" t="str">
        <f t="shared" ca="1" si="3"/>
        <v/>
      </c>
      <c r="IO4" s="730" t="str">
        <f t="shared" ca="1" si="3"/>
        <v/>
      </c>
      <c r="IP4" s="730" t="str">
        <f t="shared" ca="1" si="3"/>
        <v/>
      </c>
      <c r="IQ4" s="730" t="str">
        <f t="shared" ca="1" si="3"/>
        <v/>
      </c>
      <c r="IR4" s="730" t="str">
        <f t="shared" ca="1" si="3"/>
        <v/>
      </c>
      <c r="IS4" s="730">
        <f t="shared" ca="1" si="3"/>
        <v>41680</v>
      </c>
      <c r="IT4" s="730" t="str">
        <f t="shared" ca="1" si="3"/>
        <v/>
      </c>
      <c r="IU4" s="730" t="str">
        <f t="shared" ca="1" si="3"/>
        <v/>
      </c>
      <c r="IV4" s="730" t="str">
        <f t="shared" ca="1" si="3"/>
        <v/>
      </c>
      <c r="IW4" s="730" t="str">
        <f t="shared" ca="1" si="3"/>
        <v/>
      </c>
      <c r="IX4" s="730" t="str">
        <f t="shared" ca="1" si="3"/>
        <v/>
      </c>
      <c r="IY4" s="730" t="str">
        <f t="shared" ca="1" si="3"/>
        <v/>
      </c>
      <c r="IZ4" s="730">
        <f t="shared" ca="1" si="3"/>
        <v>41687</v>
      </c>
      <c r="JA4" s="730" t="str">
        <f t="shared" ca="1" si="3"/>
        <v/>
      </c>
      <c r="JB4" s="730" t="str">
        <f t="shared" ca="1" si="3"/>
        <v/>
      </c>
      <c r="JC4" s="730" t="str">
        <f t="shared" ca="1" si="3"/>
        <v/>
      </c>
      <c r="JD4" s="730" t="str">
        <f t="shared" ca="1" si="3"/>
        <v/>
      </c>
      <c r="JE4" s="730" t="str">
        <f t="shared" ca="1" si="3"/>
        <v/>
      </c>
      <c r="JF4" s="730" t="str">
        <f t="shared" ca="1" si="3"/>
        <v/>
      </c>
      <c r="JG4" s="730">
        <f t="shared" ca="1" si="3"/>
        <v>41694</v>
      </c>
      <c r="JH4" s="730" t="str">
        <f t="shared" ref="JH4:LS4" ca="1" si="4">IF(WEEKDAY(JH$6)=2,JH6,"")</f>
        <v/>
      </c>
      <c r="JI4" s="730" t="str">
        <f t="shared" ca="1" si="4"/>
        <v/>
      </c>
      <c r="JJ4" s="730" t="str">
        <f t="shared" ca="1" si="4"/>
        <v/>
      </c>
      <c r="JK4" s="730" t="str">
        <f t="shared" ca="1" si="4"/>
        <v/>
      </c>
      <c r="JL4" s="730" t="str">
        <f t="shared" ca="1" si="4"/>
        <v/>
      </c>
      <c r="JM4" s="730" t="str">
        <f t="shared" ca="1" si="4"/>
        <v/>
      </c>
      <c r="JN4" s="730">
        <f t="shared" ca="1" si="4"/>
        <v>41701</v>
      </c>
      <c r="JO4" s="730" t="str">
        <f t="shared" ca="1" si="4"/>
        <v/>
      </c>
      <c r="JP4" s="730" t="str">
        <f t="shared" ca="1" si="4"/>
        <v/>
      </c>
      <c r="JQ4" s="730" t="str">
        <f t="shared" ca="1" si="4"/>
        <v/>
      </c>
      <c r="JR4" s="730" t="str">
        <f t="shared" ca="1" si="4"/>
        <v/>
      </c>
      <c r="JS4" s="730" t="str">
        <f t="shared" ca="1" si="4"/>
        <v/>
      </c>
      <c r="JT4" s="730" t="str">
        <f t="shared" ca="1" si="4"/>
        <v/>
      </c>
      <c r="JU4" s="730">
        <f t="shared" ca="1" si="4"/>
        <v>41708</v>
      </c>
      <c r="JV4" s="730" t="str">
        <f t="shared" ca="1" si="4"/>
        <v/>
      </c>
      <c r="JW4" s="730" t="str">
        <f t="shared" ca="1" si="4"/>
        <v/>
      </c>
      <c r="JX4" s="730" t="str">
        <f t="shared" ca="1" si="4"/>
        <v/>
      </c>
      <c r="JY4" s="730" t="str">
        <f t="shared" ca="1" si="4"/>
        <v/>
      </c>
      <c r="JZ4" s="730" t="str">
        <f t="shared" ca="1" si="4"/>
        <v/>
      </c>
      <c r="KA4" s="730" t="str">
        <f t="shared" ca="1" si="4"/>
        <v/>
      </c>
      <c r="KB4" s="730">
        <f t="shared" ca="1" si="4"/>
        <v>41715</v>
      </c>
      <c r="KC4" s="730" t="str">
        <f t="shared" ca="1" si="4"/>
        <v/>
      </c>
      <c r="KD4" s="730" t="str">
        <f t="shared" ca="1" si="4"/>
        <v/>
      </c>
      <c r="KE4" s="730" t="str">
        <f t="shared" ca="1" si="4"/>
        <v/>
      </c>
      <c r="KF4" s="730" t="str">
        <f t="shared" ca="1" si="4"/>
        <v/>
      </c>
      <c r="KG4" s="730" t="str">
        <f t="shared" ca="1" si="4"/>
        <v/>
      </c>
      <c r="KH4" s="730" t="str">
        <f t="shared" ca="1" si="4"/>
        <v/>
      </c>
      <c r="KI4" s="730">
        <f t="shared" ca="1" si="4"/>
        <v>41722</v>
      </c>
      <c r="KJ4" s="730" t="str">
        <f t="shared" ca="1" si="4"/>
        <v/>
      </c>
      <c r="KK4" s="730" t="str">
        <f t="shared" ca="1" si="4"/>
        <v/>
      </c>
      <c r="KL4" s="730" t="str">
        <f t="shared" ca="1" si="4"/>
        <v/>
      </c>
      <c r="KM4" s="730" t="str">
        <f t="shared" ca="1" si="4"/>
        <v/>
      </c>
      <c r="KN4" s="730" t="str">
        <f t="shared" ca="1" si="4"/>
        <v/>
      </c>
      <c r="KO4" s="730" t="str">
        <f t="shared" ca="1" si="4"/>
        <v/>
      </c>
      <c r="KP4" s="730">
        <f t="shared" ca="1" si="4"/>
        <v>41729</v>
      </c>
      <c r="KQ4" s="730" t="str">
        <f t="shared" ca="1" si="4"/>
        <v/>
      </c>
      <c r="KR4" s="730" t="str">
        <f t="shared" ca="1" si="4"/>
        <v/>
      </c>
      <c r="KS4" s="730" t="str">
        <f t="shared" ca="1" si="4"/>
        <v/>
      </c>
      <c r="KT4" s="730" t="str">
        <f t="shared" ca="1" si="4"/>
        <v/>
      </c>
      <c r="KU4" s="730" t="str">
        <f t="shared" ca="1" si="4"/>
        <v/>
      </c>
      <c r="KV4" s="730" t="str">
        <f t="shared" ca="1" si="4"/>
        <v/>
      </c>
      <c r="KW4" s="730">
        <f t="shared" ca="1" si="4"/>
        <v>41736</v>
      </c>
      <c r="KX4" s="730" t="str">
        <f t="shared" ca="1" si="4"/>
        <v/>
      </c>
      <c r="KY4" s="730" t="str">
        <f t="shared" ca="1" si="4"/>
        <v/>
      </c>
      <c r="KZ4" s="730" t="str">
        <f t="shared" ca="1" si="4"/>
        <v/>
      </c>
      <c r="LA4" s="730" t="str">
        <f t="shared" ca="1" si="4"/>
        <v/>
      </c>
      <c r="LB4" s="730" t="str">
        <f t="shared" ca="1" si="4"/>
        <v/>
      </c>
      <c r="LC4" s="730" t="str">
        <f t="shared" ca="1" si="4"/>
        <v/>
      </c>
      <c r="LD4" s="730">
        <f t="shared" ca="1" si="4"/>
        <v>41743</v>
      </c>
      <c r="LE4" s="730" t="str">
        <f t="shared" ca="1" si="4"/>
        <v/>
      </c>
      <c r="LF4" s="730" t="str">
        <f t="shared" ca="1" si="4"/>
        <v/>
      </c>
      <c r="LG4" s="730" t="str">
        <f t="shared" ca="1" si="4"/>
        <v/>
      </c>
      <c r="LH4" s="730" t="str">
        <f t="shared" ca="1" si="4"/>
        <v/>
      </c>
      <c r="LI4" s="730" t="str">
        <f t="shared" ca="1" si="4"/>
        <v/>
      </c>
      <c r="LJ4" s="730" t="str">
        <f t="shared" ca="1" si="4"/>
        <v/>
      </c>
      <c r="LK4" s="730">
        <f t="shared" ca="1" si="4"/>
        <v>41750</v>
      </c>
      <c r="LL4" s="730" t="str">
        <f t="shared" ca="1" si="4"/>
        <v/>
      </c>
      <c r="LM4" s="730" t="str">
        <f t="shared" ca="1" si="4"/>
        <v/>
      </c>
      <c r="LN4" s="730" t="str">
        <f t="shared" ca="1" si="4"/>
        <v/>
      </c>
      <c r="LO4" s="730" t="str">
        <f t="shared" ca="1" si="4"/>
        <v/>
      </c>
      <c r="LP4" s="730" t="str">
        <f t="shared" ca="1" si="4"/>
        <v/>
      </c>
      <c r="LQ4" s="730" t="str">
        <f t="shared" ca="1" si="4"/>
        <v/>
      </c>
      <c r="LR4" s="730">
        <f t="shared" ca="1" si="4"/>
        <v>41757</v>
      </c>
      <c r="LS4" s="730" t="str">
        <f t="shared" ca="1" si="4"/>
        <v/>
      </c>
      <c r="LT4" s="730" t="str">
        <f t="shared" ref="LT4:OE4" ca="1" si="5">IF(WEEKDAY(LT$6)=2,LT6,"")</f>
        <v/>
      </c>
      <c r="LU4" s="730" t="str">
        <f t="shared" ca="1" si="5"/>
        <v/>
      </c>
      <c r="LV4" s="730" t="str">
        <f t="shared" ca="1" si="5"/>
        <v/>
      </c>
      <c r="LW4" s="730" t="str">
        <f t="shared" ca="1" si="5"/>
        <v/>
      </c>
      <c r="LX4" s="730" t="str">
        <f t="shared" ca="1" si="5"/>
        <v/>
      </c>
      <c r="LY4" s="730">
        <f t="shared" ca="1" si="5"/>
        <v>41764</v>
      </c>
      <c r="LZ4" s="730" t="str">
        <f t="shared" ca="1" si="5"/>
        <v/>
      </c>
      <c r="MA4" s="730" t="str">
        <f t="shared" ca="1" si="5"/>
        <v/>
      </c>
      <c r="MB4" s="730" t="str">
        <f t="shared" ca="1" si="5"/>
        <v/>
      </c>
      <c r="MC4" s="730" t="str">
        <f t="shared" ca="1" si="5"/>
        <v/>
      </c>
      <c r="MD4" s="730" t="str">
        <f t="shared" ca="1" si="5"/>
        <v/>
      </c>
      <c r="ME4" s="730" t="str">
        <f t="shared" ca="1" si="5"/>
        <v/>
      </c>
      <c r="MF4" s="730">
        <f t="shared" ca="1" si="5"/>
        <v>41771</v>
      </c>
      <c r="MG4" s="730" t="str">
        <f t="shared" ca="1" si="5"/>
        <v/>
      </c>
      <c r="MH4" s="730" t="str">
        <f t="shared" ca="1" si="5"/>
        <v/>
      </c>
      <c r="MI4" s="730" t="str">
        <f t="shared" ca="1" si="5"/>
        <v/>
      </c>
      <c r="MJ4" s="730" t="str">
        <f t="shared" ca="1" si="5"/>
        <v/>
      </c>
      <c r="MK4" s="730" t="str">
        <f t="shared" ca="1" si="5"/>
        <v/>
      </c>
      <c r="ML4" s="730" t="str">
        <f t="shared" ca="1" si="5"/>
        <v/>
      </c>
      <c r="MM4" s="730">
        <f t="shared" ca="1" si="5"/>
        <v>41778</v>
      </c>
      <c r="MN4" s="730" t="str">
        <f t="shared" ca="1" si="5"/>
        <v/>
      </c>
      <c r="MO4" s="730" t="str">
        <f t="shared" ca="1" si="5"/>
        <v/>
      </c>
      <c r="MP4" s="730" t="str">
        <f t="shared" ca="1" si="5"/>
        <v/>
      </c>
      <c r="MQ4" s="730" t="str">
        <f t="shared" ca="1" si="5"/>
        <v/>
      </c>
      <c r="MR4" s="730" t="str">
        <f t="shared" ca="1" si="5"/>
        <v/>
      </c>
      <c r="MS4" s="730" t="str">
        <f t="shared" ca="1" si="5"/>
        <v/>
      </c>
      <c r="MT4" s="730">
        <f t="shared" ca="1" si="5"/>
        <v>41785</v>
      </c>
      <c r="MU4" s="730" t="str">
        <f t="shared" ca="1" si="5"/>
        <v/>
      </c>
      <c r="MV4" s="730" t="str">
        <f t="shared" ca="1" si="5"/>
        <v/>
      </c>
      <c r="MW4" s="730" t="str">
        <f t="shared" ca="1" si="5"/>
        <v/>
      </c>
      <c r="MX4" s="730" t="str">
        <f t="shared" ca="1" si="5"/>
        <v/>
      </c>
      <c r="MY4" s="730" t="str">
        <f t="shared" ca="1" si="5"/>
        <v/>
      </c>
      <c r="MZ4" s="730" t="str">
        <f t="shared" ca="1" si="5"/>
        <v/>
      </c>
      <c r="NA4" s="730">
        <f t="shared" ca="1" si="5"/>
        <v>41792</v>
      </c>
      <c r="NB4" s="730" t="str">
        <f t="shared" ca="1" si="5"/>
        <v/>
      </c>
      <c r="NC4" s="730" t="str">
        <f t="shared" ca="1" si="5"/>
        <v/>
      </c>
      <c r="ND4" s="730" t="str">
        <f t="shared" ca="1" si="5"/>
        <v/>
      </c>
      <c r="NE4" s="730" t="str">
        <f t="shared" ca="1" si="5"/>
        <v/>
      </c>
      <c r="NF4" s="730" t="str">
        <f t="shared" ca="1" si="5"/>
        <v/>
      </c>
      <c r="NG4" s="730" t="str">
        <f t="shared" ca="1" si="5"/>
        <v/>
      </c>
      <c r="NH4" s="730">
        <f t="shared" ca="1" si="5"/>
        <v>41799</v>
      </c>
      <c r="NI4" s="730" t="str">
        <f t="shared" ca="1" si="5"/>
        <v/>
      </c>
      <c r="NJ4" s="730" t="str">
        <f t="shared" ca="1" si="5"/>
        <v/>
      </c>
      <c r="NK4" s="730" t="str">
        <f t="shared" ca="1" si="5"/>
        <v/>
      </c>
      <c r="NL4" s="730" t="str">
        <f t="shared" ca="1" si="5"/>
        <v/>
      </c>
      <c r="NM4" s="730" t="str">
        <f t="shared" ca="1" si="5"/>
        <v/>
      </c>
      <c r="NN4" s="730" t="str">
        <f t="shared" ca="1" si="5"/>
        <v/>
      </c>
      <c r="NO4" s="730">
        <f t="shared" ca="1" si="5"/>
        <v>41806</v>
      </c>
      <c r="NP4" s="730" t="str">
        <f t="shared" ca="1" si="5"/>
        <v/>
      </c>
      <c r="NQ4" s="730" t="str">
        <f t="shared" ca="1" si="5"/>
        <v/>
      </c>
      <c r="NR4" s="730" t="str">
        <f t="shared" ca="1" si="5"/>
        <v/>
      </c>
      <c r="NS4" s="730" t="str">
        <f t="shared" ca="1" si="5"/>
        <v/>
      </c>
      <c r="NT4" s="730" t="str">
        <f t="shared" ca="1" si="5"/>
        <v/>
      </c>
      <c r="NU4" s="730" t="str">
        <f t="shared" ca="1" si="5"/>
        <v/>
      </c>
      <c r="NV4" s="730">
        <f t="shared" ca="1" si="5"/>
        <v>41813</v>
      </c>
      <c r="NW4" s="730" t="str">
        <f t="shared" ca="1" si="5"/>
        <v/>
      </c>
      <c r="NX4" s="730" t="str">
        <f t="shared" ca="1" si="5"/>
        <v/>
      </c>
      <c r="NY4" s="730" t="str">
        <f t="shared" ca="1" si="5"/>
        <v/>
      </c>
      <c r="NZ4" s="730" t="str">
        <f t="shared" ca="1" si="5"/>
        <v/>
      </c>
      <c r="OA4" s="730" t="str">
        <f t="shared" ca="1" si="5"/>
        <v/>
      </c>
      <c r="OB4" s="730" t="str">
        <f t="shared" ca="1" si="5"/>
        <v/>
      </c>
      <c r="OC4" s="730">
        <f t="shared" ca="1" si="5"/>
        <v>41820</v>
      </c>
      <c r="OD4" s="730" t="str">
        <f t="shared" ca="1" si="5"/>
        <v/>
      </c>
      <c r="OE4" s="730" t="str">
        <f t="shared" ca="1" si="5"/>
        <v/>
      </c>
      <c r="OF4" s="730" t="str">
        <f t="shared" ref="OF4:QQ4" ca="1" si="6">IF(WEEKDAY(OF$6)=2,OF6,"")</f>
        <v/>
      </c>
      <c r="OG4" s="730" t="str">
        <f t="shared" ca="1" si="6"/>
        <v/>
      </c>
      <c r="OH4" s="730" t="str">
        <f t="shared" ca="1" si="6"/>
        <v/>
      </c>
      <c r="OI4" s="730" t="str">
        <f t="shared" ca="1" si="6"/>
        <v/>
      </c>
      <c r="OJ4" s="730">
        <f t="shared" ca="1" si="6"/>
        <v>41827</v>
      </c>
      <c r="OK4" s="730" t="str">
        <f t="shared" ca="1" si="6"/>
        <v/>
      </c>
      <c r="OL4" s="730" t="str">
        <f t="shared" ca="1" si="6"/>
        <v/>
      </c>
      <c r="OM4" s="730" t="str">
        <f t="shared" ca="1" si="6"/>
        <v/>
      </c>
      <c r="ON4" s="730" t="str">
        <f t="shared" ca="1" si="6"/>
        <v/>
      </c>
      <c r="OO4" s="730" t="str">
        <f t="shared" ca="1" si="6"/>
        <v/>
      </c>
      <c r="OP4" s="730" t="str">
        <f t="shared" ca="1" si="6"/>
        <v/>
      </c>
      <c r="OQ4" s="730">
        <f t="shared" ca="1" si="6"/>
        <v>41834</v>
      </c>
      <c r="OR4" s="730" t="str">
        <f t="shared" ca="1" si="6"/>
        <v/>
      </c>
      <c r="OS4" s="730" t="str">
        <f t="shared" ca="1" si="6"/>
        <v/>
      </c>
      <c r="OT4" s="730" t="str">
        <f t="shared" ca="1" si="6"/>
        <v/>
      </c>
      <c r="OU4" s="730" t="str">
        <f t="shared" ca="1" si="6"/>
        <v/>
      </c>
      <c r="OV4" s="730" t="str">
        <f t="shared" ca="1" si="6"/>
        <v/>
      </c>
      <c r="OW4" s="730" t="str">
        <f t="shared" ca="1" si="6"/>
        <v/>
      </c>
      <c r="OX4" s="730">
        <f t="shared" ca="1" si="6"/>
        <v>41841</v>
      </c>
      <c r="OY4" s="730" t="str">
        <f t="shared" ca="1" si="6"/>
        <v/>
      </c>
      <c r="OZ4" s="730" t="str">
        <f t="shared" ca="1" si="6"/>
        <v/>
      </c>
      <c r="PA4" s="730" t="str">
        <f t="shared" ca="1" si="6"/>
        <v/>
      </c>
      <c r="PB4" s="730" t="str">
        <f t="shared" ca="1" si="6"/>
        <v/>
      </c>
      <c r="PC4" s="730" t="str">
        <f t="shared" ca="1" si="6"/>
        <v/>
      </c>
      <c r="PD4" s="730" t="str">
        <f t="shared" ca="1" si="6"/>
        <v/>
      </c>
      <c r="PE4" s="730">
        <f t="shared" ca="1" si="6"/>
        <v>41848</v>
      </c>
      <c r="PF4" s="730" t="str">
        <f t="shared" ca="1" si="6"/>
        <v/>
      </c>
      <c r="PG4" s="730" t="str">
        <f t="shared" ca="1" si="6"/>
        <v/>
      </c>
      <c r="PH4" s="730" t="str">
        <f t="shared" ca="1" si="6"/>
        <v/>
      </c>
      <c r="PI4" s="730" t="str">
        <f t="shared" ca="1" si="6"/>
        <v/>
      </c>
      <c r="PJ4" s="730" t="str">
        <f t="shared" ca="1" si="6"/>
        <v/>
      </c>
      <c r="PK4" s="730" t="str">
        <f t="shared" ca="1" si="6"/>
        <v/>
      </c>
      <c r="PL4" s="730">
        <f t="shared" ca="1" si="6"/>
        <v>41855</v>
      </c>
      <c r="PM4" s="730" t="str">
        <f t="shared" ca="1" si="6"/>
        <v/>
      </c>
      <c r="PN4" s="730" t="str">
        <f t="shared" ca="1" si="6"/>
        <v/>
      </c>
      <c r="PO4" s="730" t="str">
        <f t="shared" ca="1" si="6"/>
        <v/>
      </c>
      <c r="PP4" s="730" t="str">
        <f t="shared" ca="1" si="6"/>
        <v/>
      </c>
      <c r="PQ4" s="730" t="str">
        <f t="shared" ca="1" si="6"/>
        <v/>
      </c>
      <c r="PR4" s="730" t="str">
        <f t="shared" ca="1" si="6"/>
        <v/>
      </c>
      <c r="PS4" s="730">
        <f t="shared" ca="1" si="6"/>
        <v>41862</v>
      </c>
      <c r="PT4" s="730" t="str">
        <f t="shared" ca="1" si="6"/>
        <v/>
      </c>
      <c r="PU4" s="730" t="str">
        <f t="shared" ca="1" si="6"/>
        <v/>
      </c>
      <c r="PV4" s="730" t="str">
        <f t="shared" ca="1" si="6"/>
        <v/>
      </c>
      <c r="PW4" s="730" t="str">
        <f t="shared" ca="1" si="6"/>
        <v/>
      </c>
      <c r="PX4" s="730" t="str">
        <f t="shared" ca="1" si="6"/>
        <v/>
      </c>
      <c r="PY4" s="730" t="str">
        <f t="shared" ca="1" si="6"/>
        <v/>
      </c>
      <c r="PZ4" s="730">
        <f t="shared" ca="1" si="6"/>
        <v>41869</v>
      </c>
      <c r="QA4" s="730" t="str">
        <f t="shared" ca="1" si="6"/>
        <v/>
      </c>
      <c r="QB4" s="730" t="str">
        <f t="shared" ca="1" si="6"/>
        <v/>
      </c>
      <c r="QC4" s="730" t="str">
        <f t="shared" ca="1" si="6"/>
        <v/>
      </c>
      <c r="QD4" s="730" t="str">
        <f t="shared" ca="1" si="6"/>
        <v/>
      </c>
      <c r="QE4" s="730" t="str">
        <f t="shared" ca="1" si="6"/>
        <v/>
      </c>
      <c r="QF4" s="730" t="str">
        <f t="shared" ca="1" si="6"/>
        <v/>
      </c>
      <c r="QG4" s="730">
        <f t="shared" ca="1" si="6"/>
        <v>41876</v>
      </c>
      <c r="QH4" s="730" t="str">
        <f t="shared" ca="1" si="6"/>
        <v/>
      </c>
      <c r="QI4" s="730" t="str">
        <f t="shared" ca="1" si="6"/>
        <v/>
      </c>
      <c r="QJ4" s="730" t="str">
        <f t="shared" ca="1" si="6"/>
        <v/>
      </c>
      <c r="QK4" s="730" t="str">
        <f t="shared" ca="1" si="6"/>
        <v/>
      </c>
      <c r="QL4" s="730" t="str">
        <f t="shared" ca="1" si="6"/>
        <v/>
      </c>
      <c r="QM4" s="730" t="str">
        <f t="shared" ca="1" si="6"/>
        <v/>
      </c>
      <c r="QN4" s="730">
        <f t="shared" ca="1" si="6"/>
        <v>41883</v>
      </c>
      <c r="QO4" s="730" t="str">
        <f t="shared" ca="1" si="6"/>
        <v/>
      </c>
      <c r="QP4" s="730" t="str">
        <f t="shared" ca="1" si="6"/>
        <v/>
      </c>
      <c r="QQ4" s="730" t="str">
        <f t="shared" ca="1" si="6"/>
        <v/>
      </c>
      <c r="QR4" s="730" t="str">
        <f t="shared" ref="QR4:TC4" ca="1" si="7">IF(WEEKDAY(QR$6)=2,QR6,"")</f>
        <v/>
      </c>
      <c r="QS4" s="730" t="str">
        <f t="shared" ca="1" si="7"/>
        <v/>
      </c>
      <c r="QT4" s="730" t="str">
        <f t="shared" ca="1" si="7"/>
        <v/>
      </c>
      <c r="QU4" s="730">
        <f t="shared" ca="1" si="7"/>
        <v>41890</v>
      </c>
      <c r="QV4" s="730" t="str">
        <f t="shared" ca="1" si="7"/>
        <v/>
      </c>
      <c r="QW4" s="730" t="str">
        <f t="shared" ca="1" si="7"/>
        <v/>
      </c>
      <c r="QX4" s="730" t="str">
        <f t="shared" ca="1" si="7"/>
        <v/>
      </c>
      <c r="QY4" s="730" t="str">
        <f t="shared" ca="1" si="7"/>
        <v/>
      </c>
      <c r="QZ4" s="730" t="str">
        <f t="shared" ca="1" si="7"/>
        <v/>
      </c>
      <c r="RA4" s="730" t="str">
        <f t="shared" ca="1" si="7"/>
        <v/>
      </c>
      <c r="RB4" s="730">
        <f t="shared" ca="1" si="7"/>
        <v>41897</v>
      </c>
      <c r="RC4" s="730" t="str">
        <f t="shared" ca="1" si="7"/>
        <v/>
      </c>
      <c r="RD4" s="730" t="str">
        <f t="shared" ca="1" si="7"/>
        <v/>
      </c>
      <c r="RE4" s="730" t="str">
        <f t="shared" ca="1" si="7"/>
        <v/>
      </c>
      <c r="RF4" s="730" t="str">
        <f t="shared" ca="1" si="7"/>
        <v/>
      </c>
      <c r="RG4" s="730" t="str">
        <f t="shared" ca="1" si="7"/>
        <v/>
      </c>
      <c r="RH4" s="730" t="str">
        <f t="shared" ca="1" si="7"/>
        <v/>
      </c>
      <c r="RI4" s="730">
        <f t="shared" ca="1" si="7"/>
        <v>41904</v>
      </c>
      <c r="RJ4" s="730" t="str">
        <f t="shared" ca="1" si="7"/>
        <v/>
      </c>
      <c r="RK4" s="730" t="str">
        <f t="shared" ca="1" si="7"/>
        <v/>
      </c>
      <c r="RL4" s="730" t="str">
        <f t="shared" ca="1" si="7"/>
        <v/>
      </c>
      <c r="RM4" s="730" t="str">
        <f t="shared" ca="1" si="7"/>
        <v/>
      </c>
      <c r="RN4" s="730" t="str">
        <f t="shared" ca="1" si="7"/>
        <v/>
      </c>
      <c r="RO4" s="730" t="str">
        <f t="shared" ca="1" si="7"/>
        <v/>
      </c>
      <c r="RP4" s="730">
        <f t="shared" ca="1" si="7"/>
        <v>41911</v>
      </c>
      <c r="RQ4" s="730" t="str">
        <f t="shared" ca="1" si="7"/>
        <v/>
      </c>
      <c r="RR4" s="730" t="str">
        <f t="shared" ca="1" si="7"/>
        <v/>
      </c>
      <c r="RS4" s="730" t="str">
        <f t="shared" ca="1" si="7"/>
        <v/>
      </c>
      <c r="RT4" s="730" t="str">
        <f t="shared" ca="1" si="7"/>
        <v/>
      </c>
      <c r="RU4" s="730" t="str">
        <f t="shared" ca="1" si="7"/>
        <v/>
      </c>
      <c r="RV4" s="730" t="str">
        <f t="shared" ca="1" si="7"/>
        <v/>
      </c>
      <c r="RW4" s="730">
        <f t="shared" ca="1" si="7"/>
        <v>41918</v>
      </c>
      <c r="RX4" s="730" t="str">
        <f t="shared" ca="1" si="7"/>
        <v/>
      </c>
      <c r="RY4" s="730" t="str">
        <f t="shared" ca="1" si="7"/>
        <v/>
      </c>
      <c r="RZ4" s="730" t="str">
        <f t="shared" ca="1" si="7"/>
        <v/>
      </c>
      <c r="SA4" s="730" t="str">
        <f t="shared" ca="1" si="7"/>
        <v/>
      </c>
      <c r="SB4" s="730" t="str">
        <f t="shared" ca="1" si="7"/>
        <v/>
      </c>
      <c r="SC4" s="730" t="str">
        <f t="shared" ca="1" si="7"/>
        <v/>
      </c>
      <c r="SD4" s="730">
        <f t="shared" ca="1" si="7"/>
        <v>41925</v>
      </c>
      <c r="SE4" s="730" t="str">
        <f t="shared" ca="1" si="7"/>
        <v/>
      </c>
      <c r="SF4" s="730" t="str">
        <f t="shared" ca="1" si="7"/>
        <v/>
      </c>
      <c r="SG4" s="730" t="str">
        <f t="shared" ca="1" si="7"/>
        <v/>
      </c>
      <c r="SH4" s="730" t="str">
        <f t="shared" ca="1" si="7"/>
        <v/>
      </c>
      <c r="SI4" s="730" t="str">
        <f t="shared" ca="1" si="7"/>
        <v/>
      </c>
      <c r="SJ4" s="730" t="str">
        <f t="shared" ca="1" si="7"/>
        <v/>
      </c>
      <c r="SK4" s="730">
        <f t="shared" ca="1" si="7"/>
        <v>41932</v>
      </c>
      <c r="SL4" s="730" t="str">
        <f t="shared" ca="1" si="7"/>
        <v/>
      </c>
      <c r="SM4" s="730" t="str">
        <f t="shared" ca="1" si="7"/>
        <v/>
      </c>
      <c r="SN4" s="730" t="str">
        <f t="shared" ca="1" si="7"/>
        <v/>
      </c>
      <c r="SO4" s="730" t="str">
        <f t="shared" ca="1" si="7"/>
        <v/>
      </c>
      <c r="SP4" s="730" t="str">
        <f t="shared" ca="1" si="7"/>
        <v/>
      </c>
      <c r="SQ4" s="730" t="str">
        <f t="shared" ca="1" si="7"/>
        <v/>
      </c>
      <c r="SR4" s="730">
        <f t="shared" ca="1" si="7"/>
        <v>41939</v>
      </c>
      <c r="SS4" s="730" t="str">
        <f t="shared" ca="1" si="7"/>
        <v/>
      </c>
      <c r="ST4" s="730" t="str">
        <f t="shared" ca="1" si="7"/>
        <v/>
      </c>
      <c r="SU4" s="730" t="str">
        <f t="shared" ca="1" si="7"/>
        <v/>
      </c>
      <c r="SV4" s="730" t="str">
        <f t="shared" ca="1" si="7"/>
        <v/>
      </c>
      <c r="SW4" s="730" t="str">
        <f t="shared" ca="1" si="7"/>
        <v/>
      </c>
      <c r="SX4" s="730" t="str">
        <f t="shared" ca="1" si="7"/>
        <v/>
      </c>
      <c r="SY4" s="730">
        <f t="shared" ca="1" si="7"/>
        <v>41946</v>
      </c>
      <c r="SZ4" s="730" t="str">
        <f t="shared" ca="1" si="7"/>
        <v/>
      </c>
      <c r="TA4" s="730" t="str">
        <f t="shared" ca="1" si="7"/>
        <v/>
      </c>
      <c r="TB4" s="730" t="str">
        <f t="shared" ca="1" si="7"/>
        <v/>
      </c>
      <c r="TC4" s="730" t="str">
        <f t="shared" ca="1" si="7"/>
        <v/>
      </c>
      <c r="TD4" s="730" t="str">
        <f t="shared" ref="TD4:VO4" ca="1" si="8">IF(WEEKDAY(TD$6)=2,TD6,"")</f>
        <v/>
      </c>
      <c r="TE4" s="730" t="str">
        <f t="shared" ca="1" si="8"/>
        <v/>
      </c>
      <c r="TF4" s="730">
        <f t="shared" ca="1" si="8"/>
        <v>41953</v>
      </c>
      <c r="TG4" s="730" t="str">
        <f t="shared" ca="1" si="8"/>
        <v/>
      </c>
      <c r="TH4" s="730" t="str">
        <f t="shared" ca="1" si="8"/>
        <v/>
      </c>
      <c r="TI4" s="730" t="str">
        <f t="shared" ca="1" si="8"/>
        <v/>
      </c>
      <c r="TJ4" s="730" t="str">
        <f t="shared" ca="1" si="8"/>
        <v/>
      </c>
      <c r="TK4" s="730" t="str">
        <f t="shared" ca="1" si="8"/>
        <v/>
      </c>
      <c r="TL4" s="730" t="str">
        <f t="shared" ca="1" si="8"/>
        <v/>
      </c>
      <c r="TM4" s="730">
        <f t="shared" ca="1" si="8"/>
        <v>41960</v>
      </c>
      <c r="TN4" s="730" t="str">
        <f t="shared" ca="1" si="8"/>
        <v/>
      </c>
      <c r="TO4" s="730" t="str">
        <f t="shared" ca="1" si="8"/>
        <v/>
      </c>
      <c r="TP4" s="730" t="str">
        <f t="shared" ca="1" si="8"/>
        <v/>
      </c>
      <c r="TQ4" s="730" t="str">
        <f t="shared" ca="1" si="8"/>
        <v/>
      </c>
      <c r="TR4" s="730" t="str">
        <f t="shared" ca="1" si="8"/>
        <v/>
      </c>
      <c r="TS4" s="730" t="str">
        <f t="shared" ca="1" si="8"/>
        <v/>
      </c>
      <c r="TT4" s="730">
        <f t="shared" ca="1" si="8"/>
        <v>41967</v>
      </c>
      <c r="TU4" s="730" t="str">
        <f t="shared" ca="1" si="8"/>
        <v/>
      </c>
      <c r="TV4" s="730" t="str">
        <f t="shared" ca="1" si="8"/>
        <v/>
      </c>
      <c r="TW4" s="730" t="str">
        <f t="shared" ca="1" si="8"/>
        <v/>
      </c>
      <c r="TX4" s="730" t="str">
        <f t="shared" ca="1" si="8"/>
        <v/>
      </c>
      <c r="TY4" s="730" t="str">
        <f t="shared" ca="1" si="8"/>
        <v/>
      </c>
      <c r="TZ4" s="730" t="str">
        <f t="shared" ca="1" si="8"/>
        <v/>
      </c>
      <c r="UA4" s="730">
        <f t="shared" ca="1" si="8"/>
        <v>41974</v>
      </c>
      <c r="UB4" s="730" t="str">
        <f t="shared" ca="1" si="8"/>
        <v/>
      </c>
      <c r="UC4" s="730" t="str">
        <f t="shared" ca="1" si="8"/>
        <v/>
      </c>
      <c r="UD4" s="730" t="str">
        <f t="shared" ca="1" si="8"/>
        <v/>
      </c>
      <c r="UE4" s="730" t="str">
        <f t="shared" ca="1" si="8"/>
        <v/>
      </c>
      <c r="UF4" s="730" t="str">
        <f t="shared" ca="1" si="8"/>
        <v/>
      </c>
      <c r="UG4" s="730" t="str">
        <f t="shared" ca="1" si="8"/>
        <v/>
      </c>
      <c r="UH4" s="730">
        <f t="shared" ca="1" si="8"/>
        <v>41981</v>
      </c>
      <c r="UI4" s="730" t="str">
        <f t="shared" ca="1" si="8"/>
        <v/>
      </c>
      <c r="UJ4" s="730" t="str">
        <f t="shared" ca="1" si="8"/>
        <v/>
      </c>
      <c r="UK4" s="730" t="str">
        <f t="shared" ca="1" si="8"/>
        <v/>
      </c>
      <c r="UL4" s="730" t="str">
        <f t="shared" ca="1" si="8"/>
        <v/>
      </c>
      <c r="UM4" s="730" t="str">
        <f t="shared" ca="1" si="8"/>
        <v/>
      </c>
      <c r="UN4" s="730" t="str">
        <f t="shared" ca="1" si="8"/>
        <v/>
      </c>
      <c r="UO4" s="730">
        <f t="shared" ca="1" si="8"/>
        <v>41988</v>
      </c>
      <c r="UP4" s="730" t="str">
        <f t="shared" ca="1" si="8"/>
        <v/>
      </c>
      <c r="UQ4" s="730" t="str">
        <f t="shared" ca="1" si="8"/>
        <v/>
      </c>
      <c r="UR4" s="730" t="str">
        <f t="shared" ca="1" si="8"/>
        <v/>
      </c>
      <c r="US4" s="730" t="str">
        <f t="shared" ca="1" si="8"/>
        <v/>
      </c>
      <c r="UT4" s="730" t="str">
        <f t="shared" ca="1" si="8"/>
        <v/>
      </c>
      <c r="UU4" s="730" t="str">
        <f t="shared" ca="1" si="8"/>
        <v/>
      </c>
      <c r="UV4" s="730">
        <f t="shared" ca="1" si="8"/>
        <v>41995</v>
      </c>
      <c r="UW4" s="730" t="str">
        <f t="shared" ca="1" si="8"/>
        <v/>
      </c>
      <c r="UX4" s="730" t="str">
        <f t="shared" ca="1" si="8"/>
        <v/>
      </c>
      <c r="UY4" s="730" t="str">
        <f t="shared" ca="1" si="8"/>
        <v/>
      </c>
      <c r="UZ4" s="730" t="str">
        <f t="shared" ca="1" si="8"/>
        <v/>
      </c>
      <c r="VA4" s="730" t="str">
        <f t="shared" ca="1" si="8"/>
        <v/>
      </c>
      <c r="VB4" s="730" t="str">
        <f t="shared" ca="1" si="8"/>
        <v/>
      </c>
      <c r="VC4" s="730">
        <f t="shared" ca="1" si="8"/>
        <v>42002</v>
      </c>
      <c r="VD4" s="730" t="str">
        <f t="shared" ca="1" si="8"/>
        <v/>
      </c>
      <c r="VE4" s="730" t="str">
        <f t="shared" ca="1" si="8"/>
        <v/>
      </c>
      <c r="VF4" s="730" t="str">
        <f t="shared" ca="1" si="8"/>
        <v/>
      </c>
      <c r="VG4" s="730" t="str">
        <f t="shared" ca="1" si="8"/>
        <v/>
      </c>
      <c r="VH4" s="730" t="str">
        <f t="shared" ca="1" si="8"/>
        <v/>
      </c>
      <c r="VI4" s="730" t="str">
        <f t="shared" ca="1" si="8"/>
        <v/>
      </c>
      <c r="VJ4" s="730">
        <f t="shared" ca="1" si="8"/>
        <v>42009</v>
      </c>
      <c r="VK4" s="730" t="str">
        <f t="shared" ca="1" si="8"/>
        <v/>
      </c>
      <c r="VL4" s="730" t="str">
        <f t="shared" ca="1" si="8"/>
        <v/>
      </c>
      <c r="VM4" s="730" t="str">
        <f t="shared" ca="1" si="8"/>
        <v/>
      </c>
      <c r="VN4" s="730" t="str">
        <f t="shared" ca="1" si="8"/>
        <v/>
      </c>
      <c r="VO4" s="730" t="str">
        <f t="shared" ca="1" si="8"/>
        <v/>
      </c>
      <c r="VP4" s="730" t="str">
        <f t="shared" ref="VP4:YA4" ca="1" si="9">IF(WEEKDAY(VP$6)=2,VP6,"")</f>
        <v/>
      </c>
      <c r="VQ4" s="730">
        <f t="shared" ca="1" si="9"/>
        <v>42016</v>
      </c>
      <c r="VR4" s="730" t="str">
        <f t="shared" ca="1" si="9"/>
        <v/>
      </c>
      <c r="VS4" s="730" t="str">
        <f t="shared" ca="1" si="9"/>
        <v/>
      </c>
      <c r="VT4" s="730" t="str">
        <f t="shared" ca="1" si="9"/>
        <v/>
      </c>
      <c r="VU4" s="730" t="str">
        <f t="shared" ca="1" si="9"/>
        <v/>
      </c>
      <c r="VV4" s="730" t="str">
        <f t="shared" ca="1" si="9"/>
        <v/>
      </c>
      <c r="VW4" s="730" t="str">
        <f t="shared" ca="1" si="9"/>
        <v/>
      </c>
      <c r="VX4" s="730">
        <f t="shared" ca="1" si="9"/>
        <v>42023</v>
      </c>
      <c r="VY4" s="730" t="str">
        <f t="shared" ca="1" si="9"/>
        <v/>
      </c>
      <c r="VZ4" s="730" t="str">
        <f t="shared" ca="1" si="9"/>
        <v/>
      </c>
      <c r="WA4" s="730" t="str">
        <f t="shared" ca="1" si="9"/>
        <v/>
      </c>
      <c r="WB4" s="730" t="str">
        <f t="shared" ca="1" si="9"/>
        <v/>
      </c>
      <c r="WC4" s="730" t="str">
        <f t="shared" ca="1" si="9"/>
        <v/>
      </c>
      <c r="WD4" s="730" t="str">
        <f t="shared" ca="1" si="9"/>
        <v/>
      </c>
      <c r="WE4" s="730">
        <f t="shared" ca="1" si="9"/>
        <v>42030</v>
      </c>
      <c r="WF4" s="730" t="str">
        <f t="shared" ca="1" si="9"/>
        <v/>
      </c>
      <c r="WG4" s="730" t="str">
        <f t="shared" ca="1" si="9"/>
        <v/>
      </c>
      <c r="WH4" s="730" t="str">
        <f t="shared" ca="1" si="9"/>
        <v/>
      </c>
      <c r="WI4" s="730" t="str">
        <f t="shared" ca="1" si="9"/>
        <v/>
      </c>
      <c r="WJ4" s="730" t="str">
        <f t="shared" ca="1" si="9"/>
        <v/>
      </c>
      <c r="WK4" s="730" t="str">
        <f t="shared" ca="1" si="9"/>
        <v/>
      </c>
      <c r="WL4" s="730">
        <f t="shared" ca="1" si="9"/>
        <v>42037</v>
      </c>
      <c r="WM4" s="730" t="str">
        <f t="shared" ca="1" si="9"/>
        <v/>
      </c>
      <c r="WN4" s="730" t="str">
        <f t="shared" ca="1" si="9"/>
        <v/>
      </c>
      <c r="WO4" s="730" t="str">
        <f t="shared" ca="1" si="9"/>
        <v/>
      </c>
      <c r="WP4" s="730" t="str">
        <f t="shared" ca="1" si="9"/>
        <v/>
      </c>
      <c r="WQ4" s="730" t="str">
        <f t="shared" ca="1" si="9"/>
        <v/>
      </c>
      <c r="WR4" s="730" t="str">
        <f t="shared" ca="1" si="9"/>
        <v/>
      </c>
      <c r="WS4" s="730">
        <f t="shared" ca="1" si="9"/>
        <v>42044</v>
      </c>
      <c r="WT4" s="730" t="str">
        <f t="shared" ca="1" si="9"/>
        <v/>
      </c>
      <c r="WU4" s="730" t="str">
        <f t="shared" ca="1" si="9"/>
        <v/>
      </c>
      <c r="WV4" s="730" t="str">
        <f t="shared" ca="1" si="9"/>
        <v/>
      </c>
      <c r="WW4" s="730" t="str">
        <f t="shared" ca="1" si="9"/>
        <v/>
      </c>
      <c r="WX4" s="730" t="str">
        <f t="shared" ca="1" si="9"/>
        <v/>
      </c>
      <c r="WY4" s="730" t="str">
        <f t="shared" ca="1" si="9"/>
        <v/>
      </c>
      <c r="WZ4" s="730">
        <f t="shared" ca="1" si="9"/>
        <v>42051</v>
      </c>
      <c r="XA4" s="730" t="str">
        <f t="shared" ca="1" si="9"/>
        <v/>
      </c>
      <c r="XB4" s="730" t="str">
        <f t="shared" ca="1" si="9"/>
        <v/>
      </c>
      <c r="XC4" s="730" t="str">
        <f t="shared" ca="1" si="9"/>
        <v/>
      </c>
      <c r="XD4" s="730" t="str">
        <f t="shared" ca="1" si="9"/>
        <v/>
      </c>
      <c r="XE4" s="730" t="str">
        <f t="shared" ca="1" si="9"/>
        <v/>
      </c>
      <c r="XF4" s="730" t="str">
        <f t="shared" ca="1" si="9"/>
        <v/>
      </c>
      <c r="XG4" s="730">
        <f t="shared" ca="1" si="9"/>
        <v>42058</v>
      </c>
      <c r="XH4" s="730" t="str">
        <f t="shared" ca="1" si="9"/>
        <v/>
      </c>
      <c r="XI4" s="730" t="str">
        <f t="shared" ca="1" si="9"/>
        <v/>
      </c>
      <c r="XJ4" s="730" t="str">
        <f t="shared" ca="1" si="9"/>
        <v/>
      </c>
      <c r="XK4" s="730" t="str">
        <f t="shared" ca="1" si="9"/>
        <v/>
      </c>
      <c r="XL4" s="730" t="str">
        <f t="shared" ca="1" si="9"/>
        <v/>
      </c>
      <c r="XM4" s="730" t="str">
        <f t="shared" ca="1" si="9"/>
        <v/>
      </c>
      <c r="XN4" s="730">
        <f t="shared" ca="1" si="9"/>
        <v>42065</v>
      </c>
      <c r="XO4" s="730" t="str">
        <f t="shared" ca="1" si="9"/>
        <v/>
      </c>
      <c r="XP4" s="730" t="str">
        <f t="shared" ca="1" si="9"/>
        <v/>
      </c>
      <c r="XQ4" s="730" t="str">
        <f t="shared" ca="1" si="9"/>
        <v/>
      </c>
      <c r="XR4" s="730" t="str">
        <f t="shared" ca="1" si="9"/>
        <v/>
      </c>
      <c r="XS4" s="730" t="str">
        <f t="shared" ca="1" si="9"/>
        <v/>
      </c>
      <c r="XT4" s="730" t="str">
        <f t="shared" ca="1" si="9"/>
        <v/>
      </c>
      <c r="XU4" s="730">
        <f t="shared" ca="1" si="9"/>
        <v>42072</v>
      </c>
      <c r="XV4" s="730" t="str">
        <f t="shared" ca="1" si="9"/>
        <v/>
      </c>
      <c r="XW4" s="730" t="str">
        <f t="shared" ca="1" si="9"/>
        <v/>
      </c>
      <c r="XX4" s="730" t="str">
        <f t="shared" ca="1" si="9"/>
        <v/>
      </c>
      <c r="XY4" s="730" t="str">
        <f t="shared" ca="1" si="9"/>
        <v/>
      </c>
      <c r="XZ4" s="730" t="str">
        <f t="shared" ca="1" si="9"/>
        <v/>
      </c>
      <c r="YA4" s="730" t="str">
        <f t="shared" ca="1" si="9"/>
        <v/>
      </c>
      <c r="YB4" s="730">
        <f t="shared" ref="YB4:ZZ4" ca="1" si="10">IF(WEEKDAY(YB$6)=2,YB6,"")</f>
        <v>42079</v>
      </c>
      <c r="YC4" s="730" t="str">
        <f t="shared" ca="1" si="10"/>
        <v/>
      </c>
      <c r="YD4" s="730" t="str">
        <f t="shared" ca="1" si="10"/>
        <v/>
      </c>
      <c r="YE4" s="730" t="str">
        <f t="shared" ca="1" si="10"/>
        <v/>
      </c>
      <c r="YF4" s="730" t="str">
        <f t="shared" ca="1" si="10"/>
        <v/>
      </c>
      <c r="YG4" s="730" t="str">
        <f t="shared" ca="1" si="10"/>
        <v/>
      </c>
      <c r="YH4" s="730" t="str">
        <f t="shared" ca="1" si="10"/>
        <v/>
      </c>
      <c r="YI4" s="730">
        <f t="shared" ca="1" si="10"/>
        <v>42086</v>
      </c>
      <c r="YJ4" s="730" t="str">
        <f t="shared" ca="1" si="10"/>
        <v/>
      </c>
      <c r="YK4" s="730" t="str">
        <f t="shared" ca="1" si="10"/>
        <v/>
      </c>
      <c r="YL4" s="730" t="str">
        <f t="shared" ca="1" si="10"/>
        <v/>
      </c>
      <c r="YM4" s="730" t="str">
        <f t="shared" ca="1" si="10"/>
        <v/>
      </c>
      <c r="YN4" s="730" t="str">
        <f t="shared" ca="1" si="10"/>
        <v/>
      </c>
      <c r="YO4" s="730" t="str">
        <f t="shared" ca="1" si="10"/>
        <v/>
      </c>
      <c r="YP4" s="730">
        <f t="shared" ca="1" si="10"/>
        <v>42093</v>
      </c>
      <c r="YQ4" s="730" t="str">
        <f t="shared" ca="1" si="10"/>
        <v/>
      </c>
      <c r="YR4" s="730" t="str">
        <f t="shared" ca="1" si="10"/>
        <v/>
      </c>
      <c r="YS4" s="730" t="str">
        <f t="shared" ca="1" si="10"/>
        <v/>
      </c>
      <c r="YT4" s="730" t="str">
        <f t="shared" ca="1" si="10"/>
        <v/>
      </c>
      <c r="YU4" s="730" t="str">
        <f t="shared" ca="1" si="10"/>
        <v/>
      </c>
      <c r="YV4" s="730" t="str">
        <f t="shared" ca="1" si="10"/>
        <v/>
      </c>
      <c r="YW4" s="730">
        <f t="shared" ca="1" si="10"/>
        <v>42100</v>
      </c>
      <c r="YX4" s="730" t="str">
        <f t="shared" ca="1" si="10"/>
        <v/>
      </c>
      <c r="YY4" s="730" t="str">
        <f t="shared" ca="1" si="10"/>
        <v/>
      </c>
      <c r="YZ4" s="730" t="str">
        <f t="shared" ca="1" si="10"/>
        <v/>
      </c>
      <c r="ZA4" s="730" t="str">
        <f t="shared" ca="1" si="10"/>
        <v/>
      </c>
      <c r="ZB4" s="730" t="str">
        <f t="shared" ca="1" si="10"/>
        <v/>
      </c>
      <c r="ZC4" s="730" t="str">
        <f t="shared" ca="1" si="10"/>
        <v/>
      </c>
      <c r="ZD4" s="730">
        <f t="shared" ca="1" si="10"/>
        <v>42107</v>
      </c>
      <c r="ZE4" s="730" t="str">
        <f t="shared" ca="1" si="10"/>
        <v/>
      </c>
      <c r="ZF4" s="730" t="str">
        <f t="shared" ca="1" si="10"/>
        <v/>
      </c>
      <c r="ZG4" s="730" t="str">
        <f t="shared" ca="1" si="10"/>
        <v/>
      </c>
      <c r="ZH4" s="730" t="str">
        <f t="shared" ca="1" si="10"/>
        <v/>
      </c>
      <c r="ZI4" s="730" t="str">
        <f t="shared" ca="1" si="10"/>
        <v/>
      </c>
      <c r="ZJ4" s="730" t="str">
        <f t="shared" ca="1" si="10"/>
        <v/>
      </c>
      <c r="ZK4" s="730">
        <f t="shared" ca="1" si="10"/>
        <v>42114</v>
      </c>
      <c r="ZL4" s="730" t="str">
        <f t="shared" ca="1" si="10"/>
        <v/>
      </c>
      <c r="ZM4" s="730" t="str">
        <f t="shared" ca="1" si="10"/>
        <v/>
      </c>
      <c r="ZN4" s="730" t="str">
        <f t="shared" ca="1" si="10"/>
        <v/>
      </c>
      <c r="ZO4" s="730" t="str">
        <f t="shared" ca="1" si="10"/>
        <v/>
      </c>
      <c r="ZP4" s="730" t="str">
        <f t="shared" ca="1" si="10"/>
        <v/>
      </c>
      <c r="ZQ4" s="730" t="str">
        <f t="shared" ca="1" si="10"/>
        <v/>
      </c>
      <c r="ZR4" s="730">
        <f t="shared" ca="1" si="10"/>
        <v>42121</v>
      </c>
      <c r="ZS4" s="730" t="str">
        <f t="shared" ca="1" si="10"/>
        <v/>
      </c>
      <c r="ZT4" s="730" t="str">
        <f t="shared" ca="1" si="10"/>
        <v/>
      </c>
      <c r="ZU4" s="730" t="str">
        <f t="shared" ca="1" si="10"/>
        <v/>
      </c>
      <c r="ZV4" s="730" t="str">
        <f t="shared" ca="1" si="10"/>
        <v/>
      </c>
      <c r="ZW4" s="730" t="str">
        <f t="shared" ca="1" si="10"/>
        <v/>
      </c>
      <c r="ZX4" s="730" t="str">
        <f t="shared" ca="1" si="10"/>
        <v/>
      </c>
      <c r="ZY4" s="730">
        <f t="shared" ca="1" si="10"/>
        <v>42128</v>
      </c>
      <c r="ZZ4" s="730" t="str">
        <f t="shared" ca="1" si="10"/>
        <v/>
      </c>
      <c r="AAA4" s="588"/>
      <c r="AAD4" s="112"/>
      <c r="AAE4" s="551" t="s">
        <v>27</v>
      </c>
      <c r="AAF4" s="583" t="s">
        <v>173</v>
      </c>
      <c r="AAG4" s="77"/>
      <c r="AAH4" s="78">
        <f>WORKDAY(S.RuleEffective+44,1,S.DDL_DEQClosed)</f>
        <v>41624</v>
      </c>
      <c r="AAI4" s="63"/>
      <c r="AAJ4" s="508" t="s">
        <v>241</v>
      </c>
      <c r="AAK4" s="508"/>
      <c r="AAL4" s="65"/>
      <c r="AAM4" s="112"/>
      <c r="AAN4"/>
      <c r="AAP4" s="23" t="s">
        <v>0</v>
      </c>
      <c r="AAT4" s="23"/>
      <c r="AAU4" s="44"/>
    </row>
    <row r="5" spans="1:745" s="23" customFormat="1" ht="29.25" customHeight="1">
      <c r="A5" s="558"/>
      <c r="B5" s="317"/>
      <c r="C5" s="688"/>
      <c r="D5" s="205"/>
      <c r="E5" s="540" t="s">
        <v>180</v>
      </c>
      <c r="F5" s="235" t="s">
        <v>281</v>
      </c>
      <c r="G5" s="221" t="s">
        <v>246</v>
      </c>
      <c r="H5" s="221" t="s">
        <v>88</v>
      </c>
      <c r="I5" s="598"/>
      <c r="J5" s="609">
        <f ca="1">J6</f>
        <v>41437</v>
      </c>
      <c r="K5" s="609" t="str">
        <f ca="1">IF(WEEKDAY(K$6)=2,K6,"")</f>
        <v/>
      </c>
      <c r="L5" s="609" t="str">
        <f t="shared" ref="L5:R5" ca="1" si="11">IF(WEEKDAY(L$6)=2,L6,"")</f>
        <v/>
      </c>
      <c r="M5" s="609" t="str">
        <f t="shared" ca="1" si="11"/>
        <v/>
      </c>
      <c r="N5" s="609" t="str">
        <f t="shared" ca="1" si="11"/>
        <v/>
      </c>
      <c r="O5" s="609">
        <f t="shared" ca="1" si="11"/>
        <v>41442</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41449</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41456</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41463</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41470</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41477</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41484</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41491</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41498</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41505</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41512</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41519</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41526</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41533</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41540</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41547</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41554</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41561</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41568</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41575</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41582</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41589</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41596</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41603</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41610</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41617</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41624</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41631</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41638</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41645</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41652</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41659</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41666</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41673</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41680</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41687</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41694</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41701</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41708</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41715</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41722</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41729</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41736</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41743</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41750</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41757</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41764</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41771</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41778</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41785</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41792</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41799</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41806</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41813</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41820</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41827</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41834</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41841</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41848</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41855</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41862</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41869</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41876</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41883</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41890</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41897</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41904</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41911</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41918</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41925</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41932</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41939</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41946</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41953</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41960</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41967</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41974</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41981</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41988</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41995</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42002</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42009</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42016</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42023</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42030</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42037</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42044</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42051</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42058</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42065</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42072</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42079</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42086</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42093</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42100</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42107</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42114</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42121</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42128</v>
      </c>
      <c r="ZZ5" s="609" t="str">
        <f t="shared" ref="ZZ5" ca="1" si="693">IF(WEEKDAY(ZZ$6)=2,ZZ6,"")</f>
        <v/>
      </c>
      <c r="AAA5" s="588"/>
      <c r="AAB5"/>
      <c r="AAC5"/>
      <c r="AAD5" s="112"/>
      <c r="AAE5" s="551" t="s">
        <v>27</v>
      </c>
      <c r="AAF5" s="583" t="s">
        <v>173</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8" t="s">
        <v>0</v>
      </c>
      <c r="E6" s="768"/>
      <c r="F6" s="318">
        <f ca="1">NETWORKDAYS(TODAY(),H6)</f>
        <v>134</v>
      </c>
      <c r="G6" s="524">
        <v>41369</v>
      </c>
      <c r="H6" s="524">
        <f>AAH6</f>
        <v>41624</v>
      </c>
      <c r="I6" s="598"/>
      <c r="J6" s="610">
        <f ca="1">TODAY()+J3</f>
        <v>41437</v>
      </c>
      <c r="K6" s="610">
        <f ca="1">J$6+1</f>
        <v>41438</v>
      </c>
      <c r="L6" s="610">
        <f t="shared" ref="L6:BW6" ca="1" si="694">K$6+1</f>
        <v>41439</v>
      </c>
      <c r="M6" s="610">
        <f t="shared" ca="1" si="694"/>
        <v>41440</v>
      </c>
      <c r="N6" s="610">
        <f t="shared" ca="1" si="694"/>
        <v>41441</v>
      </c>
      <c r="O6" s="610">
        <f t="shared" ca="1" si="694"/>
        <v>41442</v>
      </c>
      <c r="P6" s="610">
        <f t="shared" ca="1" si="694"/>
        <v>41443</v>
      </c>
      <c r="Q6" s="610">
        <f t="shared" ca="1" si="694"/>
        <v>41444</v>
      </c>
      <c r="R6" s="610">
        <f t="shared" ca="1" si="694"/>
        <v>41445</v>
      </c>
      <c r="S6" s="610">
        <f t="shared" ca="1" si="694"/>
        <v>41446</v>
      </c>
      <c r="T6" s="610">
        <f t="shared" ca="1" si="694"/>
        <v>41447</v>
      </c>
      <c r="U6" s="610">
        <f t="shared" ca="1" si="694"/>
        <v>41448</v>
      </c>
      <c r="V6" s="610">
        <f t="shared" ca="1" si="694"/>
        <v>41449</v>
      </c>
      <c r="W6" s="610">
        <f t="shared" ca="1" si="694"/>
        <v>41450</v>
      </c>
      <c r="X6" s="610">
        <f t="shared" ca="1" si="694"/>
        <v>41451</v>
      </c>
      <c r="Y6" s="610">
        <f t="shared" ca="1" si="694"/>
        <v>41452</v>
      </c>
      <c r="Z6" s="610">
        <f t="shared" ca="1" si="694"/>
        <v>41453</v>
      </c>
      <c r="AA6" s="610">
        <f t="shared" ca="1" si="694"/>
        <v>41454</v>
      </c>
      <c r="AB6" s="610">
        <f t="shared" ca="1" si="694"/>
        <v>41455</v>
      </c>
      <c r="AC6" s="610">
        <f t="shared" ca="1" si="694"/>
        <v>41456</v>
      </c>
      <c r="AD6" s="610">
        <f t="shared" ca="1" si="694"/>
        <v>41457</v>
      </c>
      <c r="AE6" s="610">
        <f t="shared" ca="1" si="694"/>
        <v>41458</v>
      </c>
      <c r="AF6" s="610">
        <f t="shared" ca="1" si="694"/>
        <v>41459</v>
      </c>
      <c r="AG6" s="610">
        <f t="shared" ca="1" si="694"/>
        <v>41460</v>
      </c>
      <c r="AH6" s="610">
        <f t="shared" ca="1" si="694"/>
        <v>41461</v>
      </c>
      <c r="AI6" s="610">
        <f t="shared" ca="1" si="694"/>
        <v>41462</v>
      </c>
      <c r="AJ6" s="610">
        <f t="shared" ca="1" si="694"/>
        <v>41463</v>
      </c>
      <c r="AK6" s="610">
        <f t="shared" ca="1" si="694"/>
        <v>41464</v>
      </c>
      <c r="AL6" s="610">
        <f t="shared" ca="1" si="694"/>
        <v>41465</v>
      </c>
      <c r="AM6" s="610">
        <f t="shared" ca="1" si="694"/>
        <v>41466</v>
      </c>
      <c r="AN6" s="610">
        <f t="shared" ca="1" si="694"/>
        <v>41467</v>
      </c>
      <c r="AO6" s="610">
        <f t="shared" ca="1" si="694"/>
        <v>41468</v>
      </c>
      <c r="AP6" s="610">
        <f t="shared" ca="1" si="694"/>
        <v>41469</v>
      </c>
      <c r="AQ6" s="610">
        <f t="shared" ca="1" si="694"/>
        <v>41470</v>
      </c>
      <c r="AR6" s="610">
        <f t="shared" ca="1" si="694"/>
        <v>41471</v>
      </c>
      <c r="AS6" s="610">
        <f t="shared" ca="1" si="694"/>
        <v>41472</v>
      </c>
      <c r="AT6" s="610">
        <f t="shared" ca="1" si="694"/>
        <v>41473</v>
      </c>
      <c r="AU6" s="610">
        <f t="shared" ca="1" si="694"/>
        <v>41474</v>
      </c>
      <c r="AV6" s="610">
        <f t="shared" ca="1" si="694"/>
        <v>41475</v>
      </c>
      <c r="AW6" s="610">
        <f t="shared" ca="1" si="694"/>
        <v>41476</v>
      </c>
      <c r="AX6" s="610">
        <f t="shared" ca="1" si="694"/>
        <v>41477</v>
      </c>
      <c r="AY6" s="610">
        <f t="shared" ca="1" si="694"/>
        <v>41478</v>
      </c>
      <c r="AZ6" s="610">
        <f t="shared" ca="1" si="694"/>
        <v>41479</v>
      </c>
      <c r="BA6" s="610">
        <f t="shared" ca="1" si="694"/>
        <v>41480</v>
      </c>
      <c r="BB6" s="610">
        <f t="shared" ca="1" si="694"/>
        <v>41481</v>
      </c>
      <c r="BC6" s="610">
        <f t="shared" ca="1" si="694"/>
        <v>41482</v>
      </c>
      <c r="BD6" s="610">
        <f t="shared" ca="1" si="694"/>
        <v>41483</v>
      </c>
      <c r="BE6" s="610">
        <f t="shared" ca="1" si="694"/>
        <v>41484</v>
      </c>
      <c r="BF6" s="610">
        <f t="shared" ca="1" si="694"/>
        <v>41485</v>
      </c>
      <c r="BG6" s="610">
        <f t="shared" ca="1" si="694"/>
        <v>41486</v>
      </c>
      <c r="BH6" s="610">
        <f t="shared" ca="1" si="694"/>
        <v>41487</v>
      </c>
      <c r="BI6" s="610">
        <f t="shared" ca="1" si="694"/>
        <v>41488</v>
      </c>
      <c r="BJ6" s="610">
        <f t="shared" ca="1" si="694"/>
        <v>41489</v>
      </c>
      <c r="BK6" s="610">
        <f t="shared" ca="1" si="694"/>
        <v>41490</v>
      </c>
      <c r="BL6" s="610">
        <f t="shared" ca="1" si="694"/>
        <v>41491</v>
      </c>
      <c r="BM6" s="610">
        <f t="shared" ca="1" si="694"/>
        <v>41492</v>
      </c>
      <c r="BN6" s="610">
        <f t="shared" ca="1" si="694"/>
        <v>41493</v>
      </c>
      <c r="BO6" s="610">
        <f t="shared" ca="1" si="694"/>
        <v>41494</v>
      </c>
      <c r="BP6" s="610">
        <f t="shared" ca="1" si="694"/>
        <v>41495</v>
      </c>
      <c r="BQ6" s="610">
        <f t="shared" ca="1" si="694"/>
        <v>41496</v>
      </c>
      <c r="BR6" s="610">
        <f t="shared" ca="1" si="694"/>
        <v>41497</v>
      </c>
      <c r="BS6" s="610">
        <f t="shared" ca="1" si="694"/>
        <v>41498</v>
      </c>
      <c r="BT6" s="610">
        <f t="shared" ca="1" si="694"/>
        <v>41499</v>
      </c>
      <c r="BU6" s="610">
        <f t="shared" ca="1" si="694"/>
        <v>41500</v>
      </c>
      <c r="BV6" s="610">
        <f t="shared" ca="1" si="694"/>
        <v>41501</v>
      </c>
      <c r="BW6" s="610">
        <f t="shared" ca="1" si="694"/>
        <v>41502</v>
      </c>
      <c r="BX6" s="610">
        <f t="shared" ref="BX6:EI6" ca="1" si="695">BW$6+1</f>
        <v>41503</v>
      </c>
      <c r="BY6" s="610">
        <f t="shared" ca="1" si="695"/>
        <v>41504</v>
      </c>
      <c r="BZ6" s="610">
        <f t="shared" ca="1" si="695"/>
        <v>41505</v>
      </c>
      <c r="CA6" s="610">
        <f t="shared" ca="1" si="695"/>
        <v>41506</v>
      </c>
      <c r="CB6" s="610">
        <f t="shared" ca="1" si="695"/>
        <v>41507</v>
      </c>
      <c r="CC6" s="610">
        <f t="shared" ca="1" si="695"/>
        <v>41508</v>
      </c>
      <c r="CD6" s="610">
        <f t="shared" ca="1" si="695"/>
        <v>41509</v>
      </c>
      <c r="CE6" s="610">
        <f t="shared" ca="1" si="695"/>
        <v>41510</v>
      </c>
      <c r="CF6" s="610">
        <f t="shared" ca="1" si="695"/>
        <v>41511</v>
      </c>
      <c r="CG6" s="610">
        <f t="shared" ca="1" si="695"/>
        <v>41512</v>
      </c>
      <c r="CH6" s="610">
        <f t="shared" ca="1" si="695"/>
        <v>41513</v>
      </c>
      <c r="CI6" s="610">
        <f t="shared" ca="1" si="695"/>
        <v>41514</v>
      </c>
      <c r="CJ6" s="610">
        <f t="shared" ca="1" si="695"/>
        <v>41515</v>
      </c>
      <c r="CK6" s="610">
        <f t="shared" ca="1" si="695"/>
        <v>41516</v>
      </c>
      <c r="CL6" s="610">
        <f t="shared" ca="1" si="695"/>
        <v>41517</v>
      </c>
      <c r="CM6" s="610">
        <f t="shared" ca="1" si="695"/>
        <v>41518</v>
      </c>
      <c r="CN6" s="610">
        <f t="shared" ca="1" si="695"/>
        <v>41519</v>
      </c>
      <c r="CO6" s="610">
        <f t="shared" ca="1" si="695"/>
        <v>41520</v>
      </c>
      <c r="CP6" s="610">
        <f t="shared" ca="1" si="695"/>
        <v>41521</v>
      </c>
      <c r="CQ6" s="610">
        <f t="shared" ca="1" si="695"/>
        <v>41522</v>
      </c>
      <c r="CR6" s="610">
        <f t="shared" ca="1" si="695"/>
        <v>41523</v>
      </c>
      <c r="CS6" s="610">
        <f t="shared" ca="1" si="695"/>
        <v>41524</v>
      </c>
      <c r="CT6" s="610">
        <f t="shared" ca="1" si="695"/>
        <v>41525</v>
      </c>
      <c r="CU6" s="610">
        <f t="shared" ca="1" si="695"/>
        <v>41526</v>
      </c>
      <c r="CV6" s="610">
        <f t="shared" ca="1" si="695"/>
        <v>41527</v>
      </c>
      <c r="CW6" s="610">
        <f t="shared" ca="1" si="695"/>
        <v>41528</v>
      </c>
      <c r="CX6" s="610">
        <f t="shared" ca="1" si="695"/>
        <v>41529</v>
      </c>
      <c r="CY6" s="610">
        <f t="shared" ca="1" si="695"/>
        <v>41530</v>
      </c>
      <c r="CZ6" s="610">
        <f t="shared" ca="1" si="695"/>
        <v>41531</v>
      </c>
      <c r="DA6" s="610">
        <f t="shared" ca="1" si="695"/>
        <v>41532</v>
      </c>
      <c r="DB6" s="610">
        <f t="shared" ca="1" si="695"/>
        <v>41533</v>
      </c>
      <c r="DC6" s="610">
        <f t="shared" ca="1" si="695"/>
        <v>41534</v>
      </c>
      <c r="DD6" s="610">
        <f t="shared" ca="1" si="695"/>
        <v>41535</v>
      </c>
      <c r="DE6" s="610">
        <f t="shared" ca="1" si="695"/>
        <v>41536</v>
      </c>
      <c r="DF6" s="610">
        <f t="shared" ca="1" si="695"/>
        <v>41537</v>
      </c>
      <c r="DG6" s="610">
        <f t="shared" ca="1" si="695"/>
        <v>41538</v>
      </c>
      <c r="DH6" s="610">
        <f t="shared" ca="1" si="695"/>
        <v>41539</v>
      </c>
      <c r="DI6" s="610">
        <f t="shared" ca="1" si="695"/>
        <v>41540</v>
      </c>
      <c r="DJ6" s="610">
        <f t="shared" ca="1" si="695"/>
        <v>41541</v>
      </c>
      <c r="DK6" s="610">
        <f t="shared" ca="1" si="695"/>
        <v>41542</v>
      </c>
      <c r="DL6" s="610">
        <f t="shared" ca="1" si="695"/>
        <v>41543</v>
      </c>
      <c r="DM6" s="610">
        <f t="shared" ca="1" si="695"/>
        <v>41544</v>
      </c>
      <c r="DN6" s="610">
        <f t="shared" ca="1" si="695"/>
        <v>41545</v>
      </c>
      <c r="DO6" s="610">
        <f t="shared" ca="1" si="695"/>
        <v>41546</v>
      </c>
      <c r="DP6" s="610">
        <f t="shared" ca="1" si="695"/>
        <v>41547</v>
      </c>
      <c r="DQ6" s="610">
        <f t="shared" ca="1" si="695"/>
        <v>41548</v>
      </c>
      <c r="DR6" s="610">
        <f t="shared" ca="1" si="695"/>
        <v>41549</v>
      </c>
      <c r="DS6" s="610">
        <f t="shared" ca="1" si="695"/>
        <v>41550</v>
      </c>
      <c r="DT6" s="610">
        <f t="shared" ca="1" si="695"/>
        <v>41551</v>
      </c>
      <c r="DU6" s="610">
        <f t="shared" ca="1" si="695"/>
        <v>41552</v>
      </c>
      <c r="DV6" s="610">
        <f t="shared" ca="1" si="695"/>
        <v>41553</v>
      </c>
      <c r="DW6" s="610">
        <f t="shared" ca="1" si="695"/>
        <v>41554</v>
      </c>
      <c r="DX6" s="610">
        <f t="shared" ca="1" si="695"/>
        <v>41555</v>
      </c>
      <c r="DY6" s="610">
        <f t="shared" ca="1" si="695"/>
        <v>41556</v>
      </c>
      <c r="DZ6" s="610">
        <f t="shared" ca="1" si="695"/>
        <v>41557</v>
      </c>
      <c r="EA6" s="610">
        <f t="shared" ca="1" si="695"/>
        <v>41558</v>
      </c>
      <c r="EB6" s="610">
        <f t="shared" ca="1" si="695"/>
        <v>41559</v>
      </c>
      <c r="EC6" s="610">
        <f t="shared" ca="1" si="695"/>
        <v>41560</v>
      </c>
      <c r="ED6" s="610">
        <f t="shared" ca="1" si="695"/>
        <v>41561</v>
      </c>
      <c r="EE6" s="610">
        <f t="shared" ca="1" si="695"/>
        <v>41562</v>
      </c>
      <c r="EF6" s="610">
        <f t="shared" ca="1" si="695"/>
        <v>41563</v>
      </c>
      <c r="EG6" s="610">
        <f t="shared" ca="1" si="695"/>
        <v>41564</v>
      </c>
      <c r="EH6" s="610">
        <f t="shared" ca="1" si="695"/>
        <v>41565</v>
      </c>
      <c r="EI6" s="610">
        <f t="shared" ca="1" si="695"/>
        <v>41566</v>
      </c>
      <c r="EJ6" s="610">
        <f t="shared" ref="EJ6:GU6" ca="1" si="696">EI$6+1</f>
        <v>41567</v>
      </c>
      <c r="EK6" s="610">
        <f t="shared" ca="1" si="696"/>
        <v>41568</v>
      </c>
      <c r="EL6" s="610">
        <f t="shared" ca="1" si="696"/>
        <v>41569</v>
      </c>
      <c r="EM6" s="610">
        <f t="shared" ca="1" si="696"/>
        <v>41570</v>
      </c>
      <c r="EN6" s="610">
        <f t="shared" ca="1" si="696"/>
        <v>41571</v>
      </c>
      <c r="EO6" s="610">
        <f t="shared" ca="1" si="696"/>
        <v>41572</v>
      </c>
      <c r="EP6" s="610">
        <f t="shared" ca="1" si="696"/>
        <v>41573</v>
      </c>
      <c r="EQ6" s="610">
        <f t="shared" ca="1" si="696"/>
        <v>41574</v>
      </c>
      <c r="ER6" s="610">
        <f t="shared" ca="1" si="696"/>
        <v>41575</v>
      </c>
      <c r="ES6" s="610">
        <f t="shared" ca="1" si="696"/>
        <v>41576</v>
      </c>
      <c r="ET6" s="610">
        <f t="shared" ca="1" si="696"/>
        <v>41577</v>
      </c>
      <c r="EU6" s="610">
        <f t="shared" ca="1" si="696"/>
        <v>41578</v>
      </c>
      <c r="EV6" s="610">
        <f t="shared" ca="1" si="696"/>
        <v>41579</v>
      </c>
      <c r="EW6" s="610">
        <f t="shared" ca="1" si="696"/>
        <v>41580</v>
      </c>
      <c r="EX6" s="610">
        <f t="shared" ca="1" si="696"/>
        <v>41581</v>
      </c>
      <c r="EY6" s="610">
        <f t="shared" ca="1" si="696"/>
        <v>41582</v>
      </c>
      <c r="EZ6" s="610">
        <f t="shared" ca="1" si="696"/>
        <v>41583</v>
      </c>
      <c r="FA6" s="610">
        <f t="shared" ca="1" si="696"/>
        <v>41584</v>
      </c>
      <c r="FB6" s="610">
        <f t="shared" ca="1" si="696"/>
        <v>41585</v>
      </c>
      <c r="FC6" s="610">
        <f t="shared" ca="1" si="696"/>
        <v>41586</v>
      </c>
      <c r="FD6" s="610">
        <f t="shared" ca="1" si="696"/>
        <v>41587</v>
      </c>
      <c r="FE6" s="610">
        <f t="shared" ca="1" si="696"/>
        <v>41588</v>
      </c>
      <c r="FF6" s="610">
        <f t="shared" ca="1" si="696"/>
        <v>41589</v>
      </c>
      <c r="FG6" s="610">
        <f t="shared" ca="1" si="696"/>
        <v>41590</v>
      </c>
      <c r="FH6" s="610">
        <f t="shared" ca="1" si="696"/>
        <v>41591</v>
      </c>
      <c r="FI6" s="610">
        <f t="shared" ca="1" si="696"/>
        <v>41592</v>
      </c>
      <c r="FJ6" s="610">
        <f t="shared" ca="1" si="696"/>
        <v>41593</v>
      </c>
      <c r="FK6" s="610">
        <f t="shared" ca="1" si="696"/>
        <v>41594</v>
      </c>
      <c r="FL6" s="610">
        <f t="shared" ca="1" si="696"/>
        <v>41595</v>
      </c>
      <c r="FM6" s="610">
        <f t="shared" ca="1" si="696"/>
        <v>41596</v>
      </c>
      <c r="FN6" s="610">
        <f t="shared" ca="1" si="696"/>
        <v>41597</v>
      </c>
      <c r="FO6" s="610">
        <f t="shared" ca="1" si="696"/>
        <v>41598</v>
      </c>
      <c r="FP6" s="610">
        <f t="shared" ca="1" si="696"/>
        <v>41599</v>
      </c>
      <c r="FQ6" s="610">
        <f t="shared" ca="1" si="696"/>
        <v>41600</v>
      </c>
      <c r="FR6" s="610">
        <f t="shared" ca="1" si="696"/>
        <v>41601</v>
      </c>
      <c r="FS6" s="610">
        <f t="shared" ca="1" si="696"/>
        <v>41602</v>
      </c>
      <c r="FT6" s="610">
        <f t="shared" ca="1" si="696"/>
        <v>41603</v>
      </c>
      <c r="FU6" s="610">
        <f t="shared" ca="1" si="696"/>
        <v>41604</v>
      </c>
      <c r="FV6" s="610">
        <f t="shared" ca="1" si="696"/>
        <v>41605</v>
      </c>
      <c r="FW6" s="610">
        <f t="shared" ca="1" si="696"/>
        <v>41606</v>
      </c>
      <c r="FX6" s="610">
        <f t="shared" ca="1" si="696"/>
        <v>41607</v>
      </c>
      <c r="FY6" s="610">
        <f t="shared" ca="1" si="696"/>
        <v>41608</v>
      </c>
      <c r="FZ6" s="610">
        <f t="shared" ca="1" si="696"/>
        <v>41609</v>
      </c>
      <c r="GA6" s="610">
        <f t="shared" ca="1" si="696"/>
        <v>41610</v>
      </c>
      <c r="GB6" s="610">
        <f t="shared" ca="1" si="696"/>
        <v>41611</v>
      </c>
      <c r="GC6" s="610">
        <f t="shared" ca="1" si="696"/>
        <v>41612</v>
      </c>
      <c r="GD6" s="610">
        <f t="shared" ca="1" si="696"/>
        <v>41613</v>
      </c>
      <c r="GE6" s="610">
        <f t="shared" ca="1" si="696"/>
        <v>41614</v>
      </c>
      <c r="GF6" s="610">
        <f t="shared" ca="1" si="696"/>
        <v>41615</v>
      </c>
      <c r="GG6" s="610">
        <f t="shared" ca="1" si="696"/>
        <v>41616</v>
      </c>
      <c r="GH6" s="610">
        <f t="shared" ca="1" si="696"/>
        <v>41617</v>
      </c>
      <c r="GI6" s="610">
        <f t="shared" ca="1" si="696"/>
        <v>41618</v>
      </c>
      <c r="GJ6" s="610">
        <f t="shared" ca="1" si="696"/>
        <v>41619</v>
      </c>
      <c r="GK6" s="610">
        <f t="shared" ca="1" si="696"/>
        <v>41620</v>
      </c>
      <c r="GL6" s="610">
        <f t="shared" ca="1" si="696"/>
        <v>41621</v>
      </c>
      <c r="GM6" s="610">
        <f t="shared" ca="1" si="696"/>
        <v>41622</v>
      </c>
      <c r="GN6" s="610">
        <f t="shared" ca="1" si="696"/>
        <v>41623</v>
      </c>
      <c r="GO6" s="610">
        <f t="shared" ca="1" si="696"/>
        <v>41624</v>
      </c>
      <c r="GP6" s="610">
        <f t="shared" ca="1" si="696"/>
        <v>41625</v>
      </c>
      <c r="GQ6" s="610">
        <f t="shared" ca="1" si="696"/>
        <v>41626</v>
      </c>
      <c r="GR6" s="610">
        <f t="shared" ca="1" si="696"/>
        <v>41627</v>
      </c>
      <c r="GS6" s="610">
        <f t="shared" ca="1" si="696"/>
        <v>41628</v>
      </c>
      <c r="GT6" s="610">
        <f t="shared" ca="1" si="696"/>
        <v>41629</v>
      </c>
      <c r="GU6" s="610">
        <f t="shared" ca="1" si="696"/>
        <v>41630</v>
      </c>
      <c r="GV6" s="610">
        <f t="shared" ref="GV6:JG6" ca="1" si="697">GU$6+1</f>
        <v>41631</v>
      </c>
      <c r="GW6" s="610">
        <f t="shared" ca="1" si="697"/>
        <v>41632</v>
      </c>
      <c r="GX6" s="610">
        <f t="shared" ca="1" si="697"/>
        <v>41633</v>
      </c>
      <c r="GY6" s="610">
        <f t="shared" ca="1" si="697"/>
        <v>41634</v>
      </c>
      <c r="GZ6" s="610">
        <f t="shared" ca="1" si="697"/>
        <v>41635</v>
      </c>
      <c r="HA6" s="610">
        <f t="shared" ca="1" si="697"/>
        <v>41636</v>
      </c>
      <c r="HB6" s="610">
        <f t="shared" ca="1" si="697"/>
        <v>41637</v>
      </c>
      <c r="HC6" s="610">
        <f t="shared" ca="1" si="697"/>
        <v>41638</v>
      </c>
      <c r="HD6" s="610">
        <f t="shared" ca="1" si="697"/>
        <v>41639</v>
      </c>
      <c r="HE6" s="610">
        <f t="shared" ca="1" si="697"/>
        <v>41640</v>
      </c>
      <c r="HF6" s="610">
        <f t="shared" ca="1" si="697"/>
        <v>41641</v>
      </c>
      <c r="HG6" s="610">
        <f t="shared" ca="1" si="697"/>
        <v>41642</v>
      </c>
      <c r="HH6" s="610">
        <f t="shared" ca="1" si="697"/>
        <v>41643</v>
      </c>
      <c r="HI6" s="610">
        <f t="shared" ca="1" si="697"/>
        <v>41644</v>
      </c>
      <c r="HJ6" s="610">
        <f t="shared" ca="1" si="697"/>
        <v>41645</v>
      </c>
      <c r="HK6" s="610">
        <f t="shared" ca="1" si="697"/>
        <v>41646</v>
      </c>
      <c r="HL6" s="610">
        <f t="shared" ca="1" si="697"/>
        <v>41647</v>
      </c>
      <c r="HM6" s="610">
        <f t="shared" ca="1" si="697"/>
        <v>41648</v>
      </c>
      <c r="HN6" s="610">
        <f t="shared" ca="1" si="697"/>
        <v>41649</v>
      </c>
      <c r="HO6" s="610">
        <f t="shared" ca="1" si="697"/>
        <v>41650</v>
      </c>
      <c r="HP6" s="610">
        <f t="shared" ca="1" si="697"/>
        <v>41651</v>
      </c>
      <c r="HQ6" s="610">
        <f t="shared" ca="1" si="697"/>
        <v>41652</v>
      </c>
      <c r="HR6" s="610">
        <f t="shared" ca="1" si="697"/>
        <v>41653</v>
      </c>
      <c r="HS6" s="610">
        <f t="shared" ca="1" si="697"/>
        <v>41654</v>
      </c>
      <c r="HT6" s="610">
        <f t="shared" ca="1" si="697"/>
        <v>41655</v>
      </c>
      <c r="HU6" s="610">
        <f t="shared" ca="1" si="697"/>
        <v>41656</v>
      </c>
      <c r="HV6" s="610">
        <f t="shared" ca="1" si="697"/>
        <v>41657</v>
      </c>
      <c r="HW6" s="610">
        <f t="shared" ca="1" si="697"/>
        <v>41658</v>
      </c>
      <c r="HX6" s="610">
        <f t="shared" ca="1" si="697"/>
        <v>41659</v>
      </c>
      <c r="HY6" s="610">
        <f t="shared" ca="1" si="697"/>
        <v>41660</v>
      </c>
      <c r="HZ6" s="610">
        <f t="shared" ca="1" si="697"/>
        <v>41661</v>
      </c>
      <c r="IA6" s="610">
        <f t="shared" ca="1" si="697"/>
        <v>41662</v>
      </c>
      <c r="IB6" s="610">
        <f t="shared" ca="1" si="697"/>
        <v>41663</v>
      </c>
      <c r="IC6" s="610">
        <f t="shared" ca="1" si="697"/>
        <v>41664</v>
      </c>
      <c r="ID6" s="610">
        <f t="shared" ca="1" si="697"/>
        <v>41665</v>
      </c>
      <c r="IE6" s="610">
        <f t="shared" ca="1" si="697"/>
        <v>41666</v>
      </c>
      <c r="IF6" s="610">
        <f t="shared" ca="1" si="697"/>
        <v>41667</v>
      </c>
      <c r="IG6" s="610">
        <f t="shared" ca="1" si="697"/>
        <v>41668</v>
      </c>
      <c r="IH6" s="610">
        <f t="shared" ca="1" si="697"/>
        <v>41669</v>
      </c>
      <c r="II6" s="610">
        <f t="shared" ca="1" si="697"/>
        <v>41670</v>
      </c>
      <c r="IJ6" s="610">
        <f t="shared" ca="1" si="697"/>
        <v>41671</v>
      </c>
      <c r="IK6" s="610">
        <f t="shared" ca="1" si="697"/>
        <v>41672</v>
      </c>
      <c r="IL6" s="610">
        <f t="shared" ca="1" si="697"/>
        <v>41673</v>
      </c>
      <c r="IM6" s="610">
        <f t="shared" ca="1" si="697"/>
        <v>41674</v>
      </c>
      <c r="IN6" s="610">
        <f t="shared" ca="1" si="697"/>
        <v>41675</v>
      </c>
      <c r="IO6" s="610">
        <f t="shared" ca="1" si="697"/>
        <v>41676</v>
      </c>
      <c r="IP6" s="610">
        <f t="shared" ca="1" si="697"/>
        <v>41677</v>
      </c>
      <c r="IQ6" s="610">
        <f t="shared" ca="1" si="697"/>
        <v>41678</v>
      </c>
      <c r="IR6" s="610">
        <f t="shared" ca="1" si="697"/>
        <v>41679</v>
      </c>
      <c r="IS6" s="610">
        <f t="shared" ca="1" si="697"/>
        <v>41680</v>
      </c>
      <c r="IT6" s="610">
        <f t="shared" ca="1" si="697"/>
        <v>41681</v>
      </c>
      <c r="IU6" s="610">
        <f t="shared" ca="1" si="697"/>
        <v>41682</v>
      </c>
      <c r="IV6" s="610">
        <f t="shared" ca="1" si="697"/>
        <v>41683</v>
      </c>
      <c r="IW6" s="610">
        <f t="shared" ca="1" si="697"/>
        <v>41684</v>
      </c>
      <c r="IX6" s="610">
        <f t="shared" ca="1" si="697"/>
        <v>41685</v>
      </c>
      <c r="IY6" s="610">
        <f t="shared" ca="1" si="697"/>
        <v>41686</v>
      </c>
      <c r="IZ6" s="610">
        <f t="shared" ca="1" si="697"/>
        <v>41687</v>
      </c>
      <c r="JA6" s="610">
        <f t="shared" ca="1" si="697"/>
        <v>41688</v>
      </c>
      <c r="JB6" s="610">
        <f t="shared" ca="1" si="697"/>
        <v>41689</v>
      </c>
      <c r="JC6" s="610">
        <f t="shared" ca="1" si="697"/>
        <v>41690</v>
      </c>
      <c r="JD6" s="610">
        <f t="shared" ca="1" si="697"/>
        <v>41691</v>
      </c>
      <c r="JE6" s="610">
        <f t="shared" ca="1" si="697"/>
        <v>41692</v>
      </c>
      <c r="JF6" s="610">
        <f t="shared" ca="1" si="697"/>
        <v>41693</v>
      </c>
      <c r="JG6" s="610">
        <f t="shared" ca="1" si="697"/>
        <v>41694</v>
      </c>
      <c r="JH6" s="610">
        <f t="shared" ref="JH6:LS6" ca="1" si="698">JG$6+1</f>
        <v>41695</v>
      </c>
      <c r="JI6" s="610">
        <f t="shared" ca="1" si="698"/>
        <v>41696</v>
      </c>
      <c r="JJ6" s="610">
        <f t="shared" ca="1" si="698"/>
        <v>41697</v>
      </c>
      <c r="JK6" s="610">
        <f t="shared" ca="1" si="698"/>
        <v>41698</v>
      </c>
      <c r="JL6" s="610">
        <f t="shared" ca="1" si="698"/>
        <v>41699</v>
      </c>
      <c r="JM6" s="610">
        <f t="shared" ca="1" si="698"/>
        <v>41700</v>
      </c>
      <c r="JN6" s="610">
        <f t="shared" ca="1" si="698"/>
        <v>41701</v>
      </c>
      <c r="JO6" s="610">
        <f t="shared" ca="1" si="698"/>
        <v>41702</v>
      </c>
      <c r="JP6" s="610">
        <f t="shared" ca="1" si="698"/>
        <v>41703</v>
      </c>
      <c r="JQ6" s="610">
        <f t="shared" ca="1" si="698"/>
        <v>41704</v>
      </c>
      <c r="JR6" s="610">
        <f t="shared" ca="1" si="698"/>
        <v>41705</v>
      </c>
      <c r="JS6" s="610">
        <f t="shared" ca="1" si="698"/>
        <v>41706</v>
      </c>
      <c r="JT6" s="610">
        <f t="shared" ca="1" si="698"/>
        <v>41707</v>
      </c>
      <c r="JU6" s="610">
        <f t="shared" ca="1" si="698"/>
        <v>41708</v>
      </c>
      <c r="JV6" s="610">
        <f t="shared" ca="1" si="698"/>
        <v>41709</v>
      </c>
      <c r="JW6" s="610">
        <f t="shared" ca="1" si="698"/>
        <v>41710</v>
      </c>
      <c r="JX6" s="610">
        <f t="shared" ca="1" si="698"/>
        <v>41711</v>
      </c>
      <c r="JY6" s="610">
        <f t="shared" ca="1" si="698"/>
        <v>41712</v>
      </c>
      <c r="JZ6" s="610">
        <f t="shared" ca="1" si="698"/>
        <v>41713</v>
      </c>
      <c r="KA6" s="610">
        <f t="shared" ca="1" si="698"/>
        <v>41714</v>
      </c>
      <c r="KB6" s="610">
        <f t="shared" ca="1" si="698"/>
        <v>41715</v>
      </c>
      <c r="KC6" s="610">
        <f t="shared" ca="1" si="698"/>
        <v>41716</v>
      </c>
      <c r="KD6" s="610">
        <f t="shared" ca="1" si="698"/>
        <v>41717</v>
      </c>
      <c r="KE6" s="610">
        <f t="shared" ca="1" si="698"/>
        <v>41718</v>
      </c>
      <c r="KF6" s="610">
        <f t="shared" ca="1" si="698"/>
        <v>41719</v>
      </c>
      <c r="KG6" s="610">
        <f t="shared" ca="1" si="698"/>
        <v>41720</v>
      </c>
      <c r="KH6" s="610">
        <f t="shared" ca="1" si="698"/>
        <v>41721</v>
      </c>
      <c r="KI6" s="610">
        <f t="shared" ca="1" si="698"/>
        <v>41722</v>
      </c>
      <c r="KJ6" s="610">
        <f t="shared" ca="1" si="698"/>
        <v>41723</v>
      </c>
      <c r="KK6" s="610">
        <f t="shared" ca="1" si="698"/>
        <v>41724</v>
      </c>
      <c r="KL6" s="610">
        <f t="shared" ca="1" si="698"/>
        <v>41725</v>
      </c>
      <c r="KM6" s="610">
        <f t="shared" ca="1" si="698"/>
        <v>41726</v>
      </c>
      <c r="KN6" s="610">
        <f t="shared" ca="1" si="698"/>
        <v>41727</v>
      </c>
      <c r="KO6" s="610">
        <f t="shared" ca="1" si="698"/>
        <v>41728</v>
      </c>
      <c r="KP6" s="610">
        <f t="shared" ca="1" si="698"/>
        <v>41729</v>
      </c>
      <c r="KQ6" s="610">
        <f t="shared" ca="1" si="698"/>
        <v>41730</v>
      </c>
      <c r="KR6" s="610">
        <f t="shared" ca="1" si="698"/>
        <v>41731</v>
      </c>
      <c r="KS6" s="610">
        <f t="shared" ca="1" si="698"/>
        <v>41732</v>
      </c>
      <c r="KT6" s="610">
        <f t="shared" ca="1" si="698"/>
        <v>41733</v>
      </c>
      <c r="KU6" s="610">
        <f t="shared" ca="1" si="698"/>
        <v>41734</v>
      </c>
      <c r="KV6" s="610">
        <f t="shared" ca="1" si="698"/>
        <v>41735</v>
      </c>
      <c r="KW6" s="610">
        <f t="shared" ca="1" si="698"/>
        <v>41736</v>
      </c>
      <c r="KX6" s="610">
        <f t="shared" ca="1" si="698"/>
        <v>41737</v>
      </c>
      <c r="KY6" s="610">
        <f t="shared" ca="1" si="698"/>
        <v>41738</v>
      </c>
      <c r="KZ6" s="610">
        <f t="shared" ca="1" si="698"/>
        <v>41739</v>
      </c>
      <c r="LA6" s="610">
        <f t="shared" ca="1" si="698"/>
        <v>41740</v>
      </c>
      <c r="LB6" s="610">
        <f t="shared" ca="1" si="698"/>
        <v>41741</v>
      </c>
      <c r="LC6" s="610">
        <f t="shared" ca="1" si="698"/>
        <v>41742</v>
      </c>
      <c r="LD6" s="610">
        <f t="shared" ca="1" si="698"/>
        <v>41743</v>
      </c>
      <c r="LE6" s="610">
        <f t="shared" ca="1" si="698"/>
        <v>41744</v>
      </c>
      <c r="LF6" s="610">
        <f t="shared" ca="1" si="698"/>
        <v>41745</v>
      </c>
      <c r="LG6" s="610">
        <f t="shared" ca="1" si="698"/>
        <v>41746</v>
      </c>
      <c r="LH6" s="610">
        <f t="shared" ca="1" si="698"/>
        <v>41747</v>
      </c>
      <c r="LI6" s="610">
        <f t="shared" ca="1" si="698"/>
        <v>41748</v>
      </c>
      <c r="LJ6" s="610">
        <f t="shared" ca="1" si="698"/>
        <v>41749</v>
      </c>
      <c r="LK6" s="610">
        <f t="shared" ca="1" si="698"/>
        <v>41750</v>
      </c>
      <c r="LL6" s="610">
        <f t="shared" ca="1" si="698"/>
        <v>41751</v>
      </c>
      <c r="LM6" s="610">
        <f t="shared" ca="1" si="698"/>
        <v>41752</v>
      </c>
      <c r="LN6" s="610">
        <f t="shared" ca="1" si="698"/>
        <v>41753</v>
      </c>
      <c r="LO6" s="610">
        <f t="shared" ca="1" si="698"/>
        <v>41754</v>
      </c>
      <c r="LP6" s="610">
        <f t="shared" ca="1" si="698"/>
        <v>41755</v>
      </c>
      <c r="LQ6" s="610">
        <f t="shared" ca="1" si="698"/>
        <v>41756</v>
      </c>
      <c r="LR6" s="610">
        <f t="shared" ca="1" si="698"/>
        <v>41757</v>
      </c>
      <c r="LS6" s="610">
        <f t="shared" ca="1" si="698"/>
        <v>41758</v>
      </c>
      <c r="LT6" s="610">
        <f t="shared" ref="LT6:OE6" ca="1" si="699">LS$6+1</f>
        <v>41759</v>
      </c>
      <c r="LU6" s="610">
        <f t="shared" ca="1" si="699"/>
        <v>41760</v>
      </c>
      <c r="LV6" s="610">
        <f t="shared" ca="1" si="699"/>
        <v>41761</v>
      </c>
      <c r="LW6" s="610">
        <f t="shared" ca="1" si="699"/>
        <v>41762</v>
      </c>
      <c r="LX6" s="610">
        <f t="shared" ca="1" si="699"/>
        <v>41763</v>
      </c>
      <c r="LY6" s="610">
        <f t="shared" ca="1" si="699"/>
        <v>41764</v>
      </c>
      <c r="LZ6" s="610">
        <f t="shared" ca="1" si="699"/>
        <v>41765</v>
      </c>
      <c r="MA6" s="610">
        <f t="shared" ca="1" si="699"/>
        <v>41766</v>
      </c>
      <c r="MB6" s="610">
        <f t="shared" ca="1" si="699"/>
        <v>41767</v>
      </c>
      <c r="MC6" s="610">
        <f t="shared" ca="1" si="699"/>
        <v>41768</v>
      </c>
      <c r="MD6" s="610">
        <f t="shared" ca="1" si="699"/>
        <v>41769</v>
      </c>
      <c r="ME6" s="610">
        <f t="shared" ca="1" si="699"/>
        <v>41770</v>
      </c>
      <c r="MF6" s="610">
        <f t="shared" ca="1" si="699"/>
        <v>41771</v>
      </c>
      <c r="MG6" s="610">
        <f t="shared" ca="1" si="699"/>
        <v>41772</v>
      </c>
      <c r="MH6" s="610">
        <f t="shared" ca="1" si="699"/>
        <v>41773</v>
      </c>
      <c r="MI6" s="610">
        <f t="shared" ca="1" si="699"/>
        <v>41774</v>
      </c>
      <c r="MJ6" s="610">
        <f t="shared" ca="1" si="699"/>
        <v>41775</v>
      </c>
      <c r="MK6" s="610">
        <f t="shared" ca="1" si="699"/>
        <v>41776</v>
      </c>
      <c r="ML6" s="610">
        <f t="shared" ca="1" si="699"/>
        <v>41777</v>
      </c>
      <c r="MM6" s="610">
        <f t="shared" ca="1" si="699"/>
        <v>41778</v>
      </c>
      <c r="MN6" s="610">
        <f t="shared" ca="1" si="699"/>
        <v>41779</v>
      </c>
      <c r="MO6" s="610">
        <f t="shared" ca="1" si="699"/>
        <v>41780</v>
      </c>
      <c r="MP6" s="610">
        <f t="shared" ca="1" si="699"/>
        <v>41781</v>
      </c>
      <c r="MQ6" s="610">
        <f t="shared" ca="1" si="699"/>
        <v>41782</v>
      </c>
      <c r="MR6" s="610">
        <f t="shared" ca="1" si="699"/>
        <v>41783</v>
      </c>
      <c r="MS6" s="610">
        <f t="shared" ca="1" si="699"/>
        <v>41784</v>
      </c>
      <c r="MT6" s="610">
        <f t="shared" ca="1" si="699"/>
        <v>41785</v>
      </c>
      <c r="MU6" s="610">
        <f t="shared" ca="1" si="699"/>
        <v>41786</v>
      </c>
      <c r="MV6" s="610">
        <f t="shared" ca="1" si="699"/>
        <v>41787</v>
      </c>
      <c r="MW6" s="610">
        <f t="shared" ca="1" si="699"/>
        <v>41788</v>
      </c>
      <c r="MX6" s="610">
        <f t="shared" ca="1" si="699"/>
        <v>41789</v>
      </c>
      <c r="MY6" s="610">
        <f t="shared" ca="1" si="699"/>
        <v>41790</v>
      </c>
      <c r="MZ6" s="610">
        <f t="shared" ca="1" si="699"/>
        <v>41791</v>
      </c>
      <c r="NA6" s="610">
        <f t="shared" ca="1" si="699"/>
        <v>41792</v>
      </c>
      <c r="NB6" s="610">
        <f t="shared" ca="1" si="699"/>
        <v>41793</v>
      </c>
      <c r="NC6" s="610">
        <f t="shared" ca="1" si="699"/>
        <v>41794</v>
      </c>
      <c r="ND6" s="610">
        <f t="shared" ca="1" si="699"/>
        <v>41795</v>
      </c>
      <c r="NE6" s="610">
        <f t="shared" ca="1" si="699"/>
        <v>41796</v>
      </c>
      <c r="NF6" s="610">
        <f t="shared" ca="1" si="699"/>
        <v>41797</v>
      </c>
      <c r="NG6" s="610">
        <f t="shared" ca="1" si="699"/>
        <v>41798</v>
      </c>
      <c r="NH6" s="610">
        <f t="shared" ca="1" si="699"/>
        <v>41799</v>
      </c>
      <c r="NI6" s="610">
        <f t="shared" ca="1" si="699"/>
        <v>41800</v>
      </c>
      <c r="NJ6" s="610">
        <f t="shared" ca="1" si="699"/>
        <v>41801</v>
      </c>
      <c r="NK6" s="610">
        <f t="shared" ca="1" si="699"/>
        <v>41802</v>
      </c>
      <c r="NL6" s="610">
        <f t="shared" ca="1" si="699"/>
        <v>41803</v>
      </c>
      <c r="NM6" s="610">
        <f t="shared" ca="1" si="699"/>
        <v>41804</v>
      </c>
      <c r="NN6" s="610">
        <f t="shared" ca="1" si="699"/>
        <v>41805</v>
      </c>
      <c r="NO6" s="610">
        <f t="shared" ca="1" si="699"/>
        <v>41806</v>
      </c>
      <c r="NP6" s="610">
        <f t="shared" ca="1" si="699"/>
        <v>41807</v>
      </c>
      <c r="NQ6" s="610">
        <f t="shared" ca="1" si="699"/>
        <v>41808</v>
      </c>
      <c r="NR6" s="610">
        <f t="shared" ca="1" si="699"/>
        <v>41809</v>
      </c>
      <c r="NS6" s="610">
        <f t="shared" ca="1" si="699"/>
        <v>41810</v>
      </c>
      <c r="NT6" s="610">
        <f t="shared" ca="1" si="699"/>
        <v>41811</v>
      </c>
      <c r="NU6" s="610">
        <f t="shared" ca="1" si="699"/>
        <v>41812</v>
      </c>
      <c r="NV6" s="610">
        <f t="shared" ca="1" si="699"/>
        <v>41813</v>
      </c>
      <c r="NW6" s="610">
        <f t="shared" ca="1" si="699"/>
        <v>41814</v>
      </c>
      <c r="NX6" s="610">
        <f t="shared" ca="1" si="699"/>
        <v>41815</v>
      </c>
      <c r="NY6" s="610">
        <f t="shared" ca="1" si="699"/>
        <v>41816</v>
      </c>
      <c r="NZ6" s="610">
        <f t="shared" ca="1" si="699"/>
        <v>41817</v>
      </c>
      <c r="OA6" s="610">
        <f t="shared" ca="1" si="699"/>
        <v>41818</v>
      </c>
      <c r="OB6" s="610">
        <f t="shared" ca="1" si="699"/>
        <v>41819</v>
      </c>
      <c r="OC6" s="610">
        <f t="shared" ca="1" si="699"/>
        <v>41820</v>
      </c>
      <c r="OD6" s="610">
        <f t="shared" ca="1" si="699"/>
        <v>41821</v>
      </c>
      <c r="OE6" s="610">
        <f t="shared" ca="1" si="699"/>
        <v>41822</v>
      </c>
      <c r="OF6" s="610">
        <f t="shared" ref="OF6:QQ6" ca="1" si="700">OE$6+1</f>
        <v>41823</v>
      </c>
      <c r="OG6" s="610">
        <f t="shared" ca="1" si="700"/>
        <v>41824</v>
      </c>
      <c r="OH6" s="610">
        <f t="shared" ca="1" si="700"/>
        <v>41825</v>
      </c>
      <c r="OI6" s="610">
        <f t="shared" ca="1" si="700"/>
        <v>41826</v>
      </c>
      <c r="OJ6" s="610">
        <f t="shared" ca="1" si="700"/>
        <v>41827</v>
      </c>
      <c r="OK6" s="610">
        <f t="shared" ca="1" si="700"/>
        <v>41828</v>
      </c>
      <c r="OL6" s="610">
        <f t="shared" ca="1" si="700"/>
        <v>41829</v>
      </c>
      <c r="OM6" s="610">
        <f t="shared" ca="1" si="700"/>
        <v>41830</v>
      </c>
      <c r="ON6" s="610">
        <f t="shared" ca="1" si="700"/>
        <v>41831</v>
      </c>
      <c r="OO6" s="610">
        <f t="shared" ca="1" si="700"/>
        <v>41832</v>
      </c>
      <c r="OP6" s="610">
        <f t="shared" ca="1" si="700"/>
        <v>41833</v>
      </c>
      <c r="OQ6" s="610">
        <f t="shared" ca="1" si="700"/>
        <v>41834</v>
      </c>
      <c r="OR6" s="610">
        <f t="shared" ca="1" si="700"/>
        <v>41835</v>
      </c>
      <c r="OS6" s="610">
        <f t="shared" ca="1" si="700"/>
        <v>41836</v>
      </c>
      <c r="OT6" s="610">
        <f t="shared" ca="1" si="700"/>
        <v>41837</v>
      </c>
      <c r="OU6" s="610">
        <f t="shared" ca="1" si="700"/>
        <v>41838</v>
      </c>
      <c r="OV6" s="610">
        <f t="shared" ca="1" si="700"/>
        <v>41839</v>
      </c>
      <c r="OW6" s="610">
        <f t="shared" ca="1" si="700"/>
        <v>41840</v>
      </c>
      <c r="OX6" s="610">
        <f t="shared" ca="1" si="700"/>
        <v>41841</v>
      </c>
      <c r="OY6" s="610">
        <f t="shared" ca="1" si="700"/>
        <v>41842</v>
      </c>
      <c r="OZ6" s="610">
        <f t="shared" ca="1" si="700"/>
        <v>41843</v>
      </c>
      <c r="PA6" s="610">
        <f t="shared" ca="1" si="700"/>
        <v>41844</v>
      </c>
      <c r="PB6" s="610">
        <f t="shared" ca="1" si="700"/>
        <v>41845</v>
      </c>
      <c r="PC6" s="610">
        <f t="shared" ca="1" si="700"/>
        <v>41846</v>
      </c>
      <c r="PD6" s="610">
        <f t="shared" ca="1" si="700"/>
        <v>41847</v>
      </c>
      <c r="PE6" s="610">
        <f t="shared" ca="1" si="700"/>
        <v>41848</v>
      </c>
      <c r="PF6" s="610">
        <f t="shared" ca="1" si="700"/>
        <v>41849</v>
      </c>
      <c r="PG6" s="610">
        <f t="shared" ca="1" si="700"/>
        <v>41850</v>
      </c>
      <c r="PH6" s="610">
        <f t="shared" ca="1" si="700"/>
        <v>41851</v>
      </c>
      <c r="PI6" s="610">
        <f t="shared" ca="1" si="700"/>
        <v>41852</v>
      </c>
      <c r="PJ6" s="610">
        <f t="shared" ca="1" si="700"/>
        <v>41853</v>
      </c>
      <c r="PK6" s="610">
        <f t="shared" ca="1" si="700"/>
        <v>41854</v>
      </c>
      <c r="PL6" s="610">
        <f t="shared" ca="1" si="700"/>
        <v>41855</v>
      </c>
      <c r="PM6" s="610">
        <f t="shared" ca="1" si="700"/>
        <v>41856</v>
      </c>
      <c r="PN6" s="610">
        <f t="shared" ca="1" si="700"/>
        <v>41857</v>
      </c>
      <c r="PO6" s="610">
        <f t="shared" ca="1" si="700"/>
        <v>41858</v>
      </c>
      <c r="PP6" s="610">
        <f t="shared" ca="1" si="700"/>
        <v>41859</v>
      </c>
      <c r="PQ6" s="610">
        <f t="shared" ca="1" si="700"/>
        <v>41860</v>
      </c>
      <c r="PR6" s="610">
        <f t="shared" ca="1" si="700"/>
        <v>41861</v>
      </c>
      <c r="PS6" s="610">
        <f t="shared" ca="1" si="700"/>
        <v>41862</v>
      </c>
      <c r="PT6" s="610">
        <f t="shared" ca="1" si="700"/>
        <v>41863</v>
      </c>
      <c r="PU6" s="610">
        <f t="shared" ca="1" si="700"/>
        <v>41864</v>
      </c>
      <c r="PV6" s="610">
        <f t="shared" ca="1" si="700"/>
        <v>41865</v>
      </c>
      <c r="PW6" s="610">
        <f t="shared" ca="1" si="700"/>
        <v>41866</v>
      </c>
      <c r="PX6" s="610">
        <f t="shared" ca="1" si="700"/>
        <v>41867</v>
      </c>
      <c r="PY6" s="610">
        <f t="shared" ca="1" si="700"/>
        <v>41868</v>
      </c>
      <c r="PZ6" s="610">
        <f t="shared" ca="1" si="700"/>
        <v>41869</v>
      </c>
      <c r="QA6" s="610">
        <f t="shared" ca="1" si="700"/>
        <v>41870</v>
      </c>
      <c r="QB6" s="610">
        <f t="shared" ca="1" si="700"/>
        <v>41871</v>
      </c>
      <c r="QC6" s="610">
        <f t="shared" ca="1" si="700"/>
        <v>41872</v>
      </c>
      <c r="QD6" s="610">
        <f t="shared" ca="1" si="700"/>
        <v>41873</v>
      </c>
      <c r="QE6" s="610">
        <f t="shared" ca="1" si="700"/>
        <v>41874</v>
      </c>
      <c r="QF6" s="610">
        <f t="shared" ca="1" si="700"/>
        <v>41875</v>
      </c>
      <c r="QG6" s="610">
        <f t="shared" ca="1" si="700"/>
        <v>41876</v>
      </c>
      <c r="QH6" s="610">
        <f t="shared" ca="1" si="700"/>
        <v>41877</v>
      </c>
      <c r="QI6" s="610">
        <f t="shared" ca="1" si="700"/>
        <v>41878</v>
      </c>
      <c r="QJ6" s="610">
        <f t="shared" ca="1" si="700"/>
        <v>41879</v>
      </c>
      <c r="QK6" s="610">
        <f t="shared" ca="1" si="700"/>
        <v>41880</v>
      </c>
      <c r="QL6" s="610">
        <f t="shared" ca="1" si="700"/>
        <v>41881</v>
      </c>
      <c r="QM6" s="610">
        <f t="shared" ca="1" si="700"/>
        <v>41882</v>
      </c>
      <c r="QN6" s="610">
        <f t="shared" ca="1" si="700"/>
        <v>41883</v>
      </c>
      <c r="QO6" s="610">
        <f t="shared" ca="1" si="700"/>
        <v>41884</v>
      </c>
      <c r="QP6" s="610">
        <f t="shared" ca="1" si="700"/>
        <v>41885</v>
      </c>
      <c r="QQ6" s="610">
        <f t="shared" ca="1" si="700"/>
        <v>41886</v>
      </c>
      <c r="QR6" s="610">
        <f t="shared" ref="QR6:TC6" ca="1" si="701">QQ$6+1</f>
        <v>41887</v>
      </c>
      <c r="QS6" s="610">
        <f t="shared" ca="1" si="701"/>
        <v>41888</v>
      </c>
      <c r="QT6" s="610">
        <f t="shared" ca="1" si="701"/>
        <v>41889</v>
      </c>
      <c r="QU6" s="610">
        <f t="shared" ca="1" si="701"/>
        <v>41890</v>
      </c>
      <c r="QV6" s="610">
        <f t="shared" ca="1" si="701"/>
        <v>41891</v>
      </c>
      <c r="QW6" s="610">
        <f t="shared" ca="1" si="701"/>
        <v>41892</v>
      </c>
      <c r="QX6" s="610">
        <f t="shared" ca="1" si="701"/>
        <v>41893</v>
      </c>
      <c r="QY6" s="610">
        <f t="shared" ca="1" si="701"/>
        <v>41894</v>
      </c>
      <c r="QZ6" s="610">
        <f t="shared" ca="1" si="701"/>
        <v>41895</v>
      </c>
      <c r="RA6" s="610">
        <f t="shared" ca="1" si="701"/>
        <v>41896</v>
      </c>
      <c r="RB6" s="610">
        <f t="shared" ca="1" si="701"/>
        <v>41897</v>
      </c>
      <c r="RC6" s="610">
        <f t="shared" ca="1" si="701"/>
        <v>41898</v>
      </c>
      <c r="RD6" s="610">
        <f t="shared" ca="1" si="701"/>
        <v>41899</v>
      </c>
      <c r="RE6" s="610">
        <f t="shared" ca="1" si="701"/>
        <v>41900</v>
      </c>
      <c r="RF6" s="610">
        <f t="shared" ca="1" si="701"/>
        <v>41901</v>
      </c>
      <c r="RG6" s="610">
        <f t="shared" ca="1" si="701"/>
        <v>41902</v>
      </c>
      <c r="RH6" s="610">
        <f t="shared" ca="1" si="701"/>
        <v>41903</v>
      </c>
      <c r="RI6" s="610">
        <f t="shared" ca="1" si="701"/>
        <v>41904</v>
      </c>
      <c r="RJ6" s="610">
        <f t="shared" ca="1" si="701"/>
        <v>41905</v>
      </c>
      <c r="RK6" s="610">
        <f t="shared" ca="1" si="701"/>
        <v>41906</v>
      </c>
      <c r="RL6" s="610">
        <f t="shared" ca="1" si="701"/>
        <v>41907</v>
      </c>
      <c r="RM6" s="610">
        <f t="shared" ca="1" si="701"/>
        <v>41908</v>
      </c>
      <c r="RN6" s="610">
        <f t="shared" ca="1" si="701"/>
        <v>41909</v>
      </c>
      <c r="RO6" s="610">
        <f t="shared" ca="1" si="701"/>
        <v>41910</v>
      </c>
      <c r="RP6" s="610">
        <f t="shared" ca="1" si="701"/>
        <v>41911</v>
      </c>
      <c r="RQ6" s="610">
        <f t="shared" ca="1" si="701"/>
        <v>41912</v>
      </c>
      <c r="RR6" s="610">
        <f t="shared" ca="1" si="701"/>
        <v>41913</v>
      </c>
      <c r="RS6" s="610">
        <f t="shared" ca="1" si="701"/>
        <v>41914</v>
      </c>
      <c r="RT6" s="610">
        <f t="shared" ca="1" si="701"/>
        <v>41915</v>
      </c>
      <c r="RU6" s="610">
        <f t="shared" ca="1" si="701"/>
        <v>41916</v>
      </c>
      <c r="RV6" s="610">
        <f t="shared" ca="1" si="701"/>
        <v>41917</v>
      </c>
      <c r="RW6" s="610">
        <f t="shared" ca="1" si="701"/>
        <v>41918</v>
      </c>
      <c r="RX6" s="610">
        <f t="shared" ca="1" si="701"/>
        <v>41919</v>
      </c>
      <c r="RY6" s="610">
        <f t="shared" ca="1" si="701"/>
        <v>41920</v>
      </c>
      <c r="RZ6" s="610">
        <f t="shared" ca="1" si="701"/>
        <v>41921</v>
      </c>
      <c r="SA6" s="610">
        <f t="shared" ca="1" si="701"/>
        <v>41922</v>
      </c>
      <c r="SB6" s="610">
        <f t="shared" ca="1" si="701"/>
        <v>41923</v>
      </c>
      <c r="SC6" s="610">
        <f t="shared" ca="1" si="701"/>
        <v>41924</v>
      </c>
      <c r="SD6" s="610">
        <f t="shared" ca="1" si="701"/>
        <v>41925</v>
      </c>
      <c r="SE6" s="610">
        <f t="shared" ca="1" si="701"/>
        <v>41926</v>
      </c>
      <c r="SF6" s="610">
        <f t="shared" ca="1" si="701"/>
        <v>41927</v>
      </c>
      <c r="SG6" s="610">
        <f t="shared" ca="1" si="701"/>
        <v>41928</v>
      </c>
      <c r="SH6" s="610">
        <f t="shared" ca="1" si="701"/>
        <v>41929</v>
      </c>
      <c r="SI6" s="610">
        <f t="shared" ca="1" si="701"/>
        <v>41930</v>
      </c>
      <c r="SJ6" s="610">
        <f t="shared" ca="1" si="701"/>
        <v>41931</v>
      </c>
      <c r="SK6" s="610">
        <f t="shared" ca="1" si="701"/>
        <v>41932</v>
      </c>
      <c r="SL6" s="610">
        <f t="shared" ca="1" si="701"/>
        <v>41933</v>
      </c>
      <c r="SM6" s="610">
        <f t="shared" ca="1" si="701"/>
        <v>41934</v>
      </c>
      <c r="SN6" s="610">
        <f t="shared" ca="1" si="701"/>
        <v>41935</v>
      </c>
      <c r="SO6" s="610">
        <f t="shared" ca="1" si="701"/>
        <v>41936</v>
      </c>
      <c r="SP6" s="610">
        <f t="shared" ca="1" si="701"/>
        <v>41937</v>
      </c>
      <c r="SQ6" s="610">
        <f t="shared" ca="1" si="701"/>
        <v>41938</v>
      </c>
      <c r="SR6" s="610">
        <f t="shared" ca="1" si="701"/>
        <v>41939</v>
      </c>
      <c r="SS6" s="610">
        <f t="shared" ca="1" si="701"/>
        <v>41940</v>
      </c>
      <c r="ST6" s="610">
        <f t="shared" ca="1" si="701"/>
        <v>41941</v>
      </c>
      <c r="SU6" s="610">
        <f t="shared" ca="1" si="701"/>
        <v>41942</v>
      </c>
      <c r="SV6" s="610">
        <f t="shared" ca="1" si="701"/>
        <v>41943</v>
      </c>
      <c r="SW6" s="610">
        <f t="shared" ca="1" si="701"/>
        <v>41944</v>
      </c>
      <c r="SX6" s="610">
        <f t="shared" ca="1" si="701"/>
        <v>41945</v>
      </c>
      <c r="SY6" s="610">
        <f t="shared" ca="1" si="701"/>
        <v>41946</v>
      </c>
      <c r="SZ6" s="610">
        <f t="shared" ca="1" si="701"/>
        <v>41947</v>
      </c>
      <c r="TA6" s="610">
        <f t="shared" ca="1" si="701"/>
        <v>41948</v>
      </c>
      <c r="TB6" s="610">
        <f t="shared" ca="1" si="701"/>
        <v>41949</v>
      </c>
      <c r="TC6" s="610">
        <f t="shared" ca="1" si="701"/>
        <v>41950</v>
      </c>
      <c r="TD6" s="610">
        <f t="shared" ref="TD6:VO6" ca="1" si="702">TC$6+1</f>
        <v>41951</v>
      </c>
      <c r="TE6" s="610">
        <f t="shared" ca="1" si="702"/>
        <v>41952</v>
      </c>
      <c r="TF6" s="610">
        <f t="shared" ca="1" si="702"/>
        <v>41953</v>
      </c>
      <c r="TG6" s="610">
        <f t="shared" ca="1" si="702"/>
        <v>41954</v>
      </c>
      <c r="TH6" s="610">
        <f t="shared" ca="1" si="702"/>
        <v>41955</v>
      </c>
      <c r="TI6" s="610">
        <f t="shared" ca="1" si="702"/>
        <v>41956</v>
      </c>
      <c r="TJ6" s="610">
        <f t="shared" ca="1" si="702"/>
        <v>41957</v>
      </c>
      <c r="TK6" s="610">
        <f t="shared" ca="1" si="702"/>
        <v>41958</v>
      </c>
      <c r="TL6" s="610">
        <f t="shared" ca="1" si="702"/>
        <v>41959</v>
      </c>
      <c r="TM6" s="610">
        <f t="shared" ca="1" si="702"/>
        <v>41960</v>
      </c>
      <c r="TN6" s="610">
        <f t="shared" ca="1" si="702"/>
        <v>41961</v>
      </c>
      <c r="TO6" s="610">
        <f t="shared" ca="1" si="702"/>
        <v>41962</v>
      </c>
      <c r="TP6" s="610">
        <f t="shared" ca="1" si="702"/>
        <v>41963</v>
      </c>
      <c r="TQ6" s="610">
        <f t="shared" ca="1" si="702"/>
        <v>41964</v>
      </c>
      <c r="TR6" s="610">
        <f t="shared" ca="1" si="702"/>
        <v>41965</v>
      </c>
      <c r="TS6" s="610">
        <f t="shared" ca="1" si="702"/>
        <v>41966</v>
      </c>
      <c r="TT6" s="610">
        <f t="shared" ca="1" si="702"/>
        <v>41967</v>
      </c>
      <c r="TU6" s="610">
        <f t="shared" ca="1" si="702"/>
        <v>41968</v>
      </c>
      <c r="TV6" s="610">
        <f t="shared" ca="1" si="702"/>
        <v>41969</v>
      </c>
      <c r="TW6" s="610">
        <f t="shared" ca="1" si="702"/>
        <v>41970</v>
      </c>
      <c r="TX6" s="610">
        <f t="shared" ca="1" si="702"/>
        <v>41971</v>
      </c>
      <c r="TY6" s="610">
        <f t="shared" ca="1" si="702"/>
        <v>41972</v>
      </c>
      <c r="TZ6" s="610">
        <f t="shared" ca="1" si="702"/>
        <v>41973</v>
      </c>
      <c r="UA6" s="610">
        <f t="shared" ca="1" si="702"/>
        <v>41974</v>
      </c>
      <c r="UB6" s="610">
        <f t="shared" ca="1" si="702"/>
        <v>41975</v>
      </c>
      <c r="UC6" s="610">
        <f t="shared" ca="1" si="702"/>
        <v>41976</v>
      </c>
      <c r="UD6" s="610">
        <f t="shared" ca="1" si="702"/>
        <v>41977</v>
      </c>
      <c r="UE6" s="610">
        <f t="shared" ca="1" si="702"/>
        <v>41978</v>
      </c>
      <c r="UF6" s="610">
        <f t="shared" ca="1" si="702"/>
        <v>41979</v>
      </c>
      <c r="UG6" s="610">
        <f t="shared" ca="1" si="702"/>
        <v>41980</v>
      </c>
      <c r="UH6" s="610">
        <f t="shared" ca="1" si="702"/>
        <v>41981</v>
      </c>
      <c r="UI6" s="610">
        <f t="shared" ca="1" si="702"/>
        <v>41982</v>
      </c>
      <c r="UJ6" s="610">
        <f t="shared" ca="1" si="702"/>
        <v>41983</v>
      </c>
      <c r="UK6" s="610">
        <f t="shared" ca="1" si="702"/>
        <v>41984</v>
      </c>
      <c r="UL6" s="610">
        <f t="shared" ca="1" si="702"/>
        <v>41985</v>
      </c>
      <c r="UM6" s="610">
        <f t="shared" ca="1" si="702"/>
        <v>41986</v>
      </c>
      <c r="UN6" s="610">
        <f t="shared" ca="1" si="702"/>
        <v>41987</v>
      </c>
      <c r="UO6" s="610">
        <f t="shared" ca="1" si="702"/>
        <v>41988</v>
      </c>
      <c r="UP6" s="610">
        <f t="shared" ca="1" si="702"/>
        <v>41989</v>
      </c>
      <c r="UQ6" s="610">
        <f t="shared" ca="1" si="702"/>
        <v>41990</v>
      </c>
      <c r="UR6" s="610">
        <f t="shared" ca="1" si="702"/>
        <v>41991</v>
      </c>
      <c r="US6" s="610">
        <f t="shared" ca="1" si="702"/>
        <v>41992</v>
      </c>
      <c r="UT6" s="610">
        <f t="shared" ca="1" si="702"/>
        <v>41993</v>
      </c>
      <c r="UU6" s="610">
        <f t="shared" ca="1" si="702"/>
        <v>41994</v>
      </c>
      <c r="UV6" s="610">
        <f t="shared" ca="1" si="702"/>
        <v>41995</v>
      </c>
      <c r="UW6" s="610">
        <f t="shared" ca="1" si="702"/>
        <v>41996</v>
      </c>
      <c r="UX6" s="610">
        <f t="shared" ca="1" si="702"/>
        <v>41997</v>
      </c>
      <c r="UY6" s="610">
        <f t="shared" ca="1" si="702"/>
        <v>41998</v>
      </c>
      <c r="UZ6" s="610">
        <f t="shared" ca="1" si="702"/>
        <v>41999</v>
      </c>
      <c r="VA6" s="610">
        <f t="shared" ca="1" si="702"/>
        <v>42000</v>
      </c>
      <c r="VB6" s="610">
        <f t="shared" ca="1" si="702"/>
        <v>42001</v>
      </c>
      <c r="VC6" s="610">
        <f t="shared" ca="1" si="702"/>
        <v>42002</v>
      </c>
      <c r="VD6" s="610">
        <f t="shared" ca="1" si="702"/>
        <v>42003</v>
      </c>
      <c r="VE6" s="610">
        <f t="shared" ca="1" si="702"/>
        <v>42004</v>
      </c>
      <c r="VF6" s="610">
        <f t="shared" ca="1" si="702"/>
        <v>42005</v>
      </c>
      <c r="VG6" s="610">
        <f t="shared" ca="1" si="702"/>
        <v>42006</v>
      </c>
      <c r="VH6" s="610">
        <f t="shared" ca="1" si="702"/>
        <v>42007</v>
      </c>
      <c r="VI6" s="610">
        <f t="shared" ca="1" si="702"/>
        <v>42008</v>
      </c>
      <c r="VJ6" s="610">
        <f t="shared" ca="1" si="702"/>
        <v>42009</v>
      </c>
      <c r="VK6" s="610">
        <f t="shared" ca="1" si="702"/>
        <v>42010</v>
      </c>
      <c r="VL6" s="610">
        <f t="shared" ca="1" si="702"/>
        <v>42011</v>
      </c>
      <c r="VM6" s="610">
        <f t="shared" ca="1" si="702"/>
        <v>42012</v>
      </c>
      <c r="VN6" s="610">
        <f t="shared" ca="1" si="702"/>
        <v>42013</v>
      </c>
      <c r="VO6" s="610">
        <f t="shared" ca="1" si="702"/>
        <v>42014</v>
      </c>
      <c r="VP6" s="610">
        <f t="shared" ref="VP6:YA6" ca="1" si="703">VO$6+1</f>
        <v>42015</v>
      </c>
      <c r="VQ6" s="610">
        <f t="shared" ca="1" si="703"/>
        <v>42016</v>
      </c>
      <c r="VR6" s="610">
        <f t="shared" ca="1" si="703"/>
        <v>42017</v>
      </c>
      <c r="VS6" s="610">
        <f t="shared" ca="1" si="703"/>
        <v>42018</v>
      </c>
      <c r="VT6" s="610">
        <f t="shared" ca="1" si="703"/>
        <v>42019</v>
      </c>
      <c r="VU6" s="610">
        <f t="shared" ca="1" si="703"/>
        <v>42020</v>
      </c>
      <c r="VV6" s="610">
        <f t="shared" ca="1" si="703"/>
        <v>42021</v>
      </c>
      <c r="VW6" s="610">
        <f t="shared" ca="1" si="703"/>
        <v>42022</v>
      </c>
      <c r="VX6" s="610">
        <f t="shared" ca="1" si="703"/>
        <v>42023</v>
      </c>
      <c r="VY6" s="610">
        <f t="shared" ca="1" si="703"/>
        <v>42024</v>
      </c>
      <c r="VZ6" s="610">
        <f t="shared" ca="1" si="703"/>
        <v>42025</v>
      </c>
      <c r="WA6" s="610">
        <f t="shared" ca="1" si="703"/>
        <v>42026</v>
      </c>
      <c r="WB6" s="610">
        <f t="shared" ca="1" si="703"/>
        <v>42027</v>
      </c>
      <c r="WC6" s="610">
        <f t="shared" ca="1" si="703"/>
        <v>42028</v>
      </c>
      <c r="WD6" s="610">
        <f t="shared" ca="1" si="703"/>
        <v>42029</v>
      </c>
      <c r="WE6" s="610">
        <f t="shared" ca="1" si="703"/>
        <v>42030</v>
      </c>
      <c r="WF6" s="610">
        <f t="shared" ca="1" si="703"/>
        <v>42031</v>
      </c>
      <c r="WG6" s="610">
        <f t="shared" ca="1" si="703"/>
        <v>42032</v>
      </c>
      <c r="WH6" s="610">
        <f t="shared" ca="1" si="703"/>
        <v>42033</v>
      </c>
      <c r="WI6" s="610">
        <f t="shared" ca="1" si="703"/>
        <v>42034</v>
      </c>
      <c r="WJ6" s="610">
        <f t="shared" ca="1" si="703"/>
        <v>42035</v>
      </c>
      <c r="WK6" s="610">
        <f t="shared" ca="1" si="703"/>
        <v>42036</v>
      </c>
      <c r="WL6" s="610">
        <f t="shared" ca="1" si="703"/>
        <v>42037</v>
      </c>
      <c r="WM6" s="610">
        <f t="shared" ca="1" si="703"/>
        <v>42038</v>
      </c>
      <c r="WN6" s="610">
        <f t="shared" ca="1" si="703"/>
        <v>42039</v>
      </c>
      <c r="WO6" s="610">
        <f t="shared" ca="1" si="703"/>
        <v>42040</v>
      </c>
      <c r="WP6" s="610">
        <f t="shared" ca="1" si="703"/>
        <v>42041</v>
      </c>
      <c r="WQ6" s="610">
        <f t="shared" ca="1" si="703"/>
        <v>42042</v>
      </c>
      <c r="WR6" s="610">
        <f t="shared" ca="1" si="703"/>
        <v>42043</v>
      </c>
      <c r="WS6" s="610">
        <f t="shared" ca="1" si="703"/>
        <v>42044</v>
      </c>
      <c r="WT6" s="610">
        <f t="shared" ca="1" si="703"/>
        <v>42045</v>
      </c>
      <c r="WU6" s="610">
        <f t="shared" ca="1" si="703"/>
        <v>42046</v>
      </c>
      <c r="WV6" s="610">
        <f t="shared" ca="1" si="703"/>
        <v>42047</v>
      </c>
      <c r="WW6" s="610">
        <f t="shared" ca="1" si="703"/>
        <v>42048</v>
      </c>
      <c r="WX6" s="610">
        <f t="shared" ca="1" si="703"/>
        <v>42049</v>
      </c>
      <c r="WY6" s="610">
        <f t="shared" ca="1" si="703"/>
        <v>42050</v>
      </c>
      <c r="WZ6" s="610">
        <f t="shared" ca="1" si="703"/>
        <v>42051</v>
      </c>
      <c r="XA6" s="610">
        <f t="shared" ca="1" si="703"/>
        <v>42052</v>
      </c>
      <c r="XB6" s="610">
        <f t="shared" ca="1" si="703"/>
        <v>42053</v>
      </c>
      <c r="XC6" s="610">
        <f t="shared" ca="1" si="703"/>
        <v>42054</v>
      </c>
      <c r="XD6" s="610">
        <f t="shared" ca="1" si="703"/>
        <v>42055</v>
      </c>
      <c r="XE6" s="610">
        <f t="shared" ca="1" si="703"/>
        <v>42056</v>
      </c>
      <c r="XF6" s="610">
        <f t="shared" ca="1" si="703"/>
        <v>42057</v>
      </c>
      <c r="XG6" s="610">
        <f t="shared" ca="1" si="703"/>
        <v>42058</v>
      </c>
      <c r="XH6" s="610">
        <f t="shared" ca="1" si="703"/>
        <v>42059</v>
      </c>
      <c r="XI6" s="610">
        <f t="shared" ca="1" si="703"/>
        <v>42060</v>
      </c>
      <c r="XJ6" s="610">
        <f t="shared" ca="1" si="703"/>
        <v>42061</v>
      </c>
      <c r="XK6" s="610">
        <f t="shared" ca="1" si="703"/>
        <v>42062</v>
      </c>
      <c r="XL6" s="610">
        <f t="shared" ca="1" si="703"/>
        <v>42063</v>
      </c>
      <c r="XM6" s="610">
        <f t="shared" ca="1" si="703"/>
        <v>42064</v>
      </c>
      <c r="XN6" s="610">
        <f t="shared" ca="1" si="703"/>
        <v>42065</v>
      </c>
      <c r="XO6" s="610">
        <f t="shared" ca="1" si="703"/>
        <v>42066</v>
      </c>
      <c r="XP6" s="610">
        <f t="shared" ca="1" si="703"/>
        <v>42067</v>
      </c>
      <c r="XQ6" s="610">
        <f t="shared" ca="1" si="703"/>
        <v>42068</v>
      </c>
      <c r="XR6" s="610">
        <f t="shared" ca="1" si="703"/>
        <v>42069</v>
      </c>
      <c r="XS6" s="610">
        <f t="shared" ca="1" si="703"/>
        <v>42070</v>
      </c>
      <c r="XT6" s="610">
        <f t="shared" ca="1" si="703"/>
        <v>42071</v>
      </c>
      <c r="XU6" s="610">
        <f t="shared" ca="1" si="703"/>
        <v>42072</v>
      </c>
      <c r="XV6" s="610">
        <f t="shared" ca="1" si="703"/>
        <v>42073</v>
      </c>
      <c r="XW6" s="610">
        <f t="shared" ca="1" si="703"/>
        <v>42074</v>
      </c>
      <c r="XX6" s="610">
        <f t="shared" ca="1" si="703"/>
        <v>42075</v>
      </c>
      <c r="XY6" s="610">
        <f t="shared" ca="1" si="703"/>
        <v>42076</v>
      </c>
      <c r="XZ6" s="610">
        <f t="shared" ca="1" si="703"/>
        <v>42077</v>
      </c>
      <c r="YA6" s="610">
        <f t="shared" ca="1" si="703"/>
        <v>42078</v>
      </c>
      <c r="YB6" s="610">
        <f t="shared" ref="YB6:ZZ6" ca="1" si="704">YA$6+1</f>
        <v>42079</v>
      </c>
      <c r="YC6" s="610">
        <f t="shared" ca="1" si="704"/>
        <v>42080</v>
      </c>
      <c r="YD6" s="610">
        <f t="shared" ca="1" si="704"/>
        <v>42081</v>
      </c>
      <c r="YE6" s="610">
        <f t="shared" ca="1" si="704"/>
        <v>42082</v>
      </c>
      <c r="YF6" s="610">
        <f t="shared" ca="1" si="704"/>
        <v>42083</v>
      </c>
      <c r="YG6" s="610">
        <f t="shared" ca="1" si="704"/>
        <v>42084</v>
      </c>
      <c r="YH6" s="610">
        <f t="shared" ca="1" si="704"/>
        <v>42085</v>
      </c>
      <c r="YI6" s="610">
        <f t="shared" ca="1" si="704"/>
        <v>42086</v>
      </c>
      <c r="YJ6" s="610">
        <f t="shared" ca="1" si="704"/>
        <v>42087</v>
      </c>
      <c r="YK6" s="610">
        <f t="shared" ca="1" si="704"/>
        <v>42088</v>
      </c>
      <c r="YL6" s="610">
        <f t="shared" ca="1" si="704"/>
        <v>42089</v>
      </c>
      <c r="YM6" s="610">
        <f t="shared" ca="1" si="704"/>
        <v>42090</v>
      </c>
      <c r="YN6" s="610">
        <f t="shared" ca="1" si="704"/>
        <v>42091</v>
      </c>
      <c r="YO6" s="610">
        <f t="shared" ca="1" si="704"/>
        <v>42092</v>
      </c>
      <c r="YP6" s="610">
        <f t="shared" ca="1" si="704"/>
        <v>42093</v>
      </c>
      <c r="YQ6" s="610">
        <f t="shared" ca="1" si="704"/>
        <v>42094</v>
      </c>
      <c r="YR6" s="610">
        <f t="shared" ca="1" si="704"/>
        <v>42095</v>
      </c>
      <c r="YS6" s="610">
        <f t="shared" ca="1" si="704"/>
        <v>42096</v>
      </c>
      <c r="YT6" s="610">
        <f t="shared" ca="1" si="704"/>
        <v>42097</v>
      </c>
      <c r="YU6" s="610">
        <f t="shared" ca="1" si="704"/>
        <v>42098</v>
      </c>
      <c r="YV6" s="610">
        <f t="shared" ca="1" si="704"/>
        <v>42099</v>
      </c>
      <c r="YW6" s="610">
        <f t="shared" ca="1" si="704"/>
        <v>42100</v>
      </c>
      <c r="YX6" s="610">
        <f t="shared" ca="1" si="704"/>
        <v>42101</v>
      </c>
      <c r="YY6" s="610">
        <f t="shared" ca="1" si="704"/>
        <v>42102</v>
      </c>
      <c r="YZ6" s="610">
        <f t="shared" ca="1" si="704"/>
        <v>42103</v>
      </c>
      <c r="ZA6" s="610">
        <f t="shared" ca="1" si="704"/>
        <v>42104</v>
      </c>
      <c r="ZB6" s="610">
        <f t="shared" ca="1" si="704"/>
        <v>42105</v>
      </c>
      <c r="ZC6" s="610">
        <f t="shared" ca="1" si="704"/>
        <v>42106</v>
      </c>
      <c r="ZD6" s="610">
        <f t="shared" ca="1" si="704"/>
        <v>42107</v>
      </c>
      <c r="ZE6" s="610">
        <f t="shared" ca="1" si="704"/>
        <v>42108</v>
      </c>
      <c r="ZF6" s="610">
        <f t="shared" ca="1" si="704"/>
        <v>42109</v>
      </c>
      <c r="ZG6" s="610">
        <f t="shared" ca="1" si="704"/>
        <v>42110</v>
      </c>
      <c r="ZH6" s="610">
        <f t="shared" ca="1" si="704"/>
        <v>42111</v>
      </c>
      <c r="ZI6" s="610">
        <f t="shared" ca="1" si="704"/>
        <v>42112</v>
      </c>
      <c r="ZJ6" s="610">
        <f t="shared" ca="1" si="704"/>
        <v>42113</v>
      </c>
      <c r="ZK6" s="610">
        <f t="shared" ca="1" si="704"/>
        <v>42114</v>
      </c>
      <c r="ZL6" s="610">
        <f t="shared" ca="1" si="704"/>
        <v>42115</v>
      </c>
      <c r="ZM6" s="610">
        <f t="shared" ca="1" si="704"/>
        <v>42116</v>
      </c>
      <c r="ZN6" s="610">
        <f t="shared" ca="1" si="704"/>
        <v>42117</v>
      </c>
      <c r="ZO6" s="610">
        <f t="shared" ca="1" si="704"/>
        <v>42118</v>
      </c>
      <c r="ZP6" s="610">
        <f t="shared" ca="1" si="704"/>
        <v>42119</v>
      </c>
      <c r="ZQ6" s="610">
        <f t="shared" ca="1" si="704"/>
        <v>42120</v>
      </c>
      <c r="ZR6" s="610">
        <f t="shared" ca="1" si="704"/>
        <v>42121</v>
      </c>
      <c r="ZS6" s="610">
        <f t="shared" ca="1" si="704"/>
        <v>42122</v>
      </c>
      <c r="ZT6" s="610">
        <f t="shared" ca="1" si="704"/>
        <v>42123</v>
      </c>
      <c r="ZU6" s="610">
        <f t="shared" ca="1" si="704"/>
        <v>42124</v>
      </c>
      <c r="ZV6" s="610">
        <f t="shared" ca="1" si="704"/>
        <v>42125</v>
      </c>
      <c r="ZW6" s="610">
        <f t="shared" ca="1" si="704"/>
        <v>42126</v>
      </c>
      <c r="ZX6" s="610">
        <f t="shared" ca="1" si="704"/>
        <v>42127</v>
      </c>
      <c r="ZY6" s="610">
        <f t="shared" ca="1" si="704"/>
        <v>42128</v>
      </c>
      <c r="ZZ6" s="610">
        <f t="shared" ca="1" si="704"/>
        <v>42129</v>
      </c>
      <c r="AAA6" s="588"/>
      <c r="AAB6"/>
      <c r="AAC6"/>
      <c r="AAD6" s="112"/>
      <c r="AAE6" s="551" t="s">
        <v>243</v>
      </c>
      <c r="AAF6" s="583" t="s">
        <v>173</v>
      </c>
      <c r="AAG6" s="78">
        <f ca="1">WORKDAY(TODAY()-1,1,S.DDL_DEQClosed)</f>
        <v>41437</v>
      </c>
      <c r="AAH6" s="78">
        <f>S.BANNER.PostEQCEnd</f>
        <v>41624</v>
      </c>
      <c r="AAI6" s="77"/>
      <c r="AAJ6" s="98">
        <v>1</v>
      </c>
      <c r="AAK6" s="579">
        <f>IF(S.RuleType=2,14,28)</f>
        <v>28</v>
      </c>
      <c r="AAL6" s="76"/>
      <c r="AAM6" s="112"/>
      <c r="AAU6" s="44"/>
      <c r="ABK6" s="774"/>
      <c r="ABL6" s="774"/>
      <c r="ABM6" s="774"/>
      <c r="ABN6" s="774"/>
      <c r="ABO6" s="774"/>
      <c r="ABP6" s="774"/>
      <c r="ABQ6" s="774"/>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173</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173</v>
      </c>
      <c r="AAG8" s="76"/>
      <c r="AAH8" s="76"/>
      <c r="AAI8" s="76"/>
      <c r="AAJ8" s="508"/>
      <c r="AAK8" s="575"/>
      <c r="AAL8" s="40" t="s">
        <v>242</v>
      </c>
      <c r="AAM8" s="112"/>
      <c r="AAU8" s="44"/>
    </row>
    <row r="9" spans="1:745" ht="21" customHeight="1">
      <c r="A9" s="558"/>
      <c r="B9" s="120" t="s">
        <v>247</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173</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173</v>
      </c>
      <c r="AAG10" s="112"/>
      <c r="AAH10" s="77"/>
      <c r="AAI10" s="77"/>
      <c r="AAJ10" s="113"/>
      <c r="AAK10" s="576"/>
      <c r="AAL10" s="39"/>
      <c r="AAM10" s="112"/>
      <c r="AAT10" s="335" t="s">
        <v>0</v>
      </c>
    </row>
    <row r="11" spans="1:745" s="23" customFormat="1" ht="16.5" customHeight="1">
      <c r="A11" s="599"/>
      <c r="B11" s="538" t="s">
        <v>280</v>
      </c>
      <c r="C11" s="691"/>
      <c r="D11" s="538"/>
      <c r="E11" s="539"/>
      <c r="F11" s="321">
        <f ca="1">NETWORKDAYS(TODAY(),H11,S.DDL_DEQClosed)</f>
        <v>89</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220</v>
      </c>
      <c r="AAP11" s="336">
        <f t="shared" ref="AAP11:AAS11" si="705">AAP20/30</f>
        <v>7.4666666666666668</v>
      </c>
      <c r="AAQ11" s="336">
        <f t="shared" si="705"/>
        <v>6.7333333333333334</v>
      </c>
      <c r="AAR11" s="336">
        <f t="shared" si="705"/>
        <v>6</v>
      </c>
      <c r="AAS11" s="336">
        <f t="shared" si="705"/>
        <v>5.2666666666666666</v>
      </c>
      <c r="AAX11" s="23" t="s">
        <v>236</v>
      </c>
      <c r="AAY11" s="23" t="s">
        <v>236</v>
      </c>
      <c r="AAZ11" s="23" t="s">
        <v>236</v>
      </c>
      <c r="ABA11" s="23" t="s">
        <v>236</v>
      </c>
      <c r="ABB11" s="23" t="s">
        <v>0</v>
      </c>
    </row>
    <row r="12" spans="1:745" s="23" customFormat="1" ht="16.5" customHeight="1">
      <c r="A12" s="599"/>
      <c r="B12" s="754" t="str">
        <f>AAL12</f>
        <v>INVOLVED before Rulemaking Action Item</v>
      </c>
      <c r="C12" s="754"/>
      <c r="D12" s="754"/>
      <c r="E12" s="125"/>
      <c r="F12" s="212"/>
      <c r="G12" s="535" t="s">
        <v>275</v>
      </c>
      <c r="H12" s="535" t="s">
        <v>274</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173</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219</v>
      </c>
      <c r="C13" s="692"/>
      <c r="D13" s="784" t="str">
        <f>AAI13</f>
        <v/>
      </c>
      <c r="E13" s="784"/>
      <c r="F13" s="321">
        <f t="shared" ref="F13:F15" ca="1" si="706">NETWORKDAYS(TODAY(),H13,S.DDL_DEQClosed)</f>
        <v>50</v>
      </c>
      <c r="G13" s="586"/>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0</v>
      </c>
      <c r="AAI13" s="571" t="str">
        <f>IF(OR(G13&gt;=S.EQCMeeting,H13&gt;=S.EQCMeeting),"Must be less than H13","")</f>
        <v/>
      </c>
      <c r="AAJ13" s="81" t="b">
        <v>1</v>
      </c>
      <c r="AAK13" s="523"/>
      <c r="AAL13" s="65"/>
      <c r="AAM13" s="112"/>
      <c r="AAO13" s="109" t="s">
        <v>231</v>
      </c>
      <c r="AAP13" s="107">
        <f>IF(S.RuleType=1,28,21)</f>
        <v>28</v>
      </c>
      <c r="AAQ13" s="107">
        <f>IF(S.RuleType=1,21,14)</f>
        <v>21</v>
      </c>
      <c r="AAR13" s="107">
        <f>IF(S.RuleType=1,14,7)</f>
        <v>14</v>
      </c>
      <c r="AAS13" s="107">
        <f>IF(S.RuleType=1,7,0)</f>
        <v>7</v>
      </c>
      <c r="AAU13" s="510" t="s">
        <v>22</v>
      </c>
      <c r="AAV13" s="512" t="s">
        <v>235</v>
      </c>
      <c r="AAW13" s="510"/>
      <c r="AAX13" s="510" t="s">
        <v>1</v>
      </c>
      <c r="AAY13" s="511" t="s">
        <v>233</v>
      </c>
      <c r="AAZ13" s="512" t="s">
        <v>232</v>
      </c>
      <c r="ABA13" s="514" t="s">
        <v>225</v>
      </c>
      <c r="ABB13" s="510" t="s">
        <v>138</v>
      </c>
      <c r="ABC13" s="506" t="s">
        <v>237</v>
      </c>
      <c r="ABD13" s="506" t="s">
        <v>258</v>
      </c>
    </row>
    <row r="14" spans="1:745" s="23" customFormat="1" ht="16.7" customHeight="1">
      <c r="A14" s="599"/>
      <c r="B14" s="126" t="s">
        <v>216</v>
      </c>
      <c r="C14" s="692"/>
      <c r="D14" s="784" t="str">
        <f t="shared" ref="D14:D15" si="707">AAI14</f>
        <v/>
      </c>
      <c r="E14" s="784"/>
      <c r="F14" s="321">
        <f t="shared" ca="1" si="706"/>
        <v>50</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221</v>
      </c>
      <c r="AAP14" s="107">
        <f>IF(S.InvolveSIP=TRUE,25,0)</f>
        <v>0</v>
      </c>
      <c r="AAQ14" s="107">
        <f>IF(S.InvolveSIP=TRUE,20,0)</f>
        <v>0</v>
      </c>
      <c r="AAR14" s="107">
        <f>IF(S.InvolveSIP=TRUE,15,0)</f>
        <v>0</v>
      </c>
      <c r="AAS14" s="107">
        <f>IF(S.InvolveSIP=TRUE,10,0)</f>
        <v>0</v>
      </c>
      <c r="AAT14" s="23" t="s">
        <v>0</v>
      </c>
      <c r="AAU14" s="510"/>
      <c r="AAV14" s="512"/>
      <c r="AAW14" s="510" t="s">
        <v>222</v>
      </c>
      <c r="AAX14" s="510"/>
      <c r="AAY14" s="507"/>
      <c r="AAZ14" s="513"/>
      <c r="ABA14" s="514"/>
      <c r="ABB14" s="510"/>
      <c r="ABC14" s="507"/>
      <c r="ABD14" s="507"/>
    </row>
    <row r="15" spans="1:745" s="23" customFormat="1" ht="15.75" customHeight="1">
      <c r="A15" s="599"/>
      <c r="B15" s="128" t="str">
        <f>AAL15</f>
        <v>Facilitated Hearing</v>
      </c>
      <c r="C15" s="692"/>
      <c r="D15" s="784" t="str">
        <f t="shared" si="707"/>
        <v/>
      </c>
      <c r="E15" s="784"/>
      <c r="F15" s="321">
        <f t="shared" ca="1" si="706"/>
        <v>50</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222</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230</v>
      </c>
      <c r="AAV15" s="100">
        <f>IF(S.InvolveSIP=FALSE,S.BANNER.OverviewStart,IF(WORKDAY(ABA15-46,1,S.DDL_DEQClosed)&lt;S.BANNER.OverviewStart,S.BANNER.OverviewStart,WORKDAY(ABA15-46,1,S.DDL_DEQClosed)))</f>
        <v>41369</v>
      </c>
      <c r="AAW15" s="100">
        <f>IF(S.InvolveCommittee=FALSE,S.BANNER.OverviewStart,WORKDAY(S.BANNER.OverviewStart+31,-1,S.DDL_DEQClosed))</f>
        <v>41397</v>
      </c>
      <c r="AAX15" s="100">
        <f>IF(S.DASApprovalRequired=TRUE,WORKDAY(AAY15-31,1,S.DDL_DEQClosed),IF(S.InvolveFee=TRUE,AAY15,S.BANNER.OverviewStart))</f>
        <v>41624</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173</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5" t="str">
        <f>AAL17</f>
        <v>1-State Implementation Plan (AQ rules) NOT involved</v>
      </c>
      <c r="C17" s="755"/>
      <c r="D17" s="517"/>
      <c r="E17" s="555">
        <f t="shared" ref="E17" si="711">NETWORKDAYS(G17,H17,S.DDL_DEQClosed)</f>
        <v>138</v>
      </c>
      <c r="F17" s="321">
        <f t="shared" ref="F17" ca="1" si="712">NETWORKDAYS(TODAY(),H17,S.DDL_DEQClosed)</f>
        <v>99</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0</v>
      </c>
      <c r="AAF17" s="584" t="s">
        <v>0</v>
      </c>
      <c r="AAG17" s="78">
        <f>WORKDAY(S.BANNER.OverviewStart+9,1,S.DDL_DEQClosed)</f>
        <v>41379</v>
      </c>
      <c r="AAH17" s="78">
        <f>WORKDAY(S.SubmitSIPToEPA.PostEQC-1,1,S.DDL_DEQClosed)</f>
        <v>41577</v>
      </c>
      <c r="AAI17" s="65"/>
      <c r="AAJ17" s="81" t="b">
        <v>0</v>
      </c>
      <c r="AAK17" s="523"/>
      <c r="AAL17" s="83" t="str">
        <f>IF(AND(S.InvolveSIP=TRUE,S.InvolveHearing=FALSE),"ERROR: EPA requires hearings for SIP rules",IF(S.InvolveSIP=TRUE,"1-State Implementation Plan (AQ rules)","1-State Implementation Plan (AQ rules) NOT involved"))</f>
        <v>1-State Implementation Plan (AQ rules) NOT involved</v>
      </c>
      <c r="AAM17" s="112"/>
      <c r="AAO17" s="109" t="s">
        <v>223</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227</v>
      </c>
      <c r="AAV17" s="100">
        <f>IF(S.InvolveSIP=FALSE,S.BANNER.OverviewStart,IF(WORKDAY(ABA17-46,1,S.DDL_DEQClosed)&lt;S.BANNER.OverviewStart,S.BANNER.OverviewStart,WORKDAY(ABA17-46,1,S.DDL_DEQClosed)))</f>
        <v>41369</v>
      </c>
      <c r="AAW17" s="100">
        <f>IF(S.InvolveCommittee=FALSE,S.BANNER.OverviewStart,WORKDAY(S.BANNER.OverviewStart+26,-1,S.DDL_DEQClosed))</f>
        <v>41394</v>
      </c>
      <c r="AAX17" s="100">
        <f>IF(S.DASApprovalRequired=TRUE,WORKDAY(AAY17-31,1,S.DDL_DEQClosed),IF(S.InvolveFee=TRUE,AAY17,S.BANNER.OverviewStart))</f>
        <v>41563</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173</v>
      </c>
      <c r="AAG18" s="112"/>
      <c r="AAH18" s="112"/>
      <c r="AAI18" s="211"/>
      <c r="AAJ18" s="523" t="s">
        <v>0</v>
      </c>
      <c r="AAK18" s="523"/>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41369</v>
      </c>
      <c r="AAW18" s="100">
        <f>IF(S.InvolveCommittee=FALSE,S.BANNER.OverviewStart,WORKDAY(S.BANNER.OverviewStart+21,-1,S.DDL_DEQClosed))</f>
        <v>41389</v>
      </c>
      <c r="AAX18" s="100">
        <f>IF(S.DASApprovalRequired=TRUE,WORKDAY(AAY18-31,1,S.DDL_DEQClosed),IF(S.InvolveFee=TRUE,AAY18,S.BANNER.OverviewStart))</f>
        <v>41500</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29579</v>
      </c>
      <c r="F19" s="545">
        <f ca="1">NETWORKDAYS(TODAY(),G19,S.DDL_DEQClosed)</f>
        <v>-29591</v>
      </c>
      <c r="G19" s="652"/>
      <c r="H19" s="679">
        <v>41417</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41582</v>
      </c>
      <c r="AAI19" s="65"/>
      <c r="AAJ19" s="81" t="b">
        <v>1</v>
      </c>
      <c r="AAK19" s="523"/>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41369</v>
      </c>
      <c r="AAW19" s="100">
        <f>IF(S.InvolveCommittee=FALSE,S.BANNER.OverviewStart,WORKDAY(S.BANNER.OverviewStart+11,-1,S.DDL_DEQClosed))</f>
        <v>41379</v>
      </c>
      <c r="AAX19" s="340">
        <f>IF(S.DASApprovalRequired=TRUE,WORKDAY(AAY19-31,1,S.DDL_DEQClosed),IF(S.InvolveFee=TRUE,AAY19,S.BANNER.OverviewStart))</f>
        <v>41442</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173</v>
      </c>
      <c r="AAG20" s="84"/>
      <c r="AAH20" s="77"/>
      <c r="AAI20" s="211"/>
      <c r="AAJ20" s="81"/>
      <c r="AAK20" s="523"/>
      <c r="AAL20" s="85"/>
      <c r="AAM20" s="112"/>
      <c r="AAO20" s="782"/>
      <c r="AAP20" s="775">
        <f>SUM(AAP13:AAP19)</f>
        <v>224</v>
      </c>
      <c r="AAQ20" s="775">
        <f>SUM(AAQ13:AAQ19)</f>
        <v>202</v>
      </c>
      <c r="AAR20" s="775">
        <f>SUM(AAR13:AAR19)</f>
        <v>180</v>
      </c>
      <c r="AAS20" s="775">
        <f>SUM(AAS13:AAS19)</f>
        <v>158</v>
      </c>
      <c r="AAU20"/>
      <c r="AAV20"/>
      <c r="AAW20"/>
      <c r="AAX20"/>
      <c r="AAY20"/>
      <c r="AAZ20"/>
      <c r="ABA20"/>
      <c r="ABB20"/>
      <c r="ABC20"/>
      <c r="ABD20"/>
    </row>
    <row r="21" spans="1:735" ht="20.100000000000001" customHeight="1">
      <c r="A21" s="558"/>
      <c r="B21" s="130" t="str">
        <f t="shared" si="714"/>
        <v>3-Fees Involved</v>
      </c>
      <c r="C21" s="686"/>
      <c r="D21" s="133" t="s">
        <v>0</v>
      </c>
      <c r="E21" s="544"/>
      <c r="F21" s="543"/>
      <c r="G21" s="522"/>
      <c r="H21" s="519"/>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41473</v>
      </c>
      <c r="AAI21" s="334" t="b">
        <f>IF(AND(S.InvolveFee,AAJ22=1),TRUE,FALSE)</f>
        <v>1</v>
      </c>
      <c r="AAJ21" s="81" t="b">
        <v>1</v>
      </c>
      <c r="AAK21" s="523"/>
      <c r="AAL21" s="83" t="str">
        <f>IF(S.InvolveFee=TRUE,"3-Fees Involved","3-Fees Not Involved")</f>
        <v>3-Fees Involved</v>
      </c>
      <c r="AAM21" s="112"/>
      <c r="AAN21"/>
      <c r="AAO21" s="782"/>
      <c r="AAP21" s="775"/>
      <c r="AAQ21" s="775"/>
      <c r="AAR21" s="775"/>
      <c r="AAS21" s="775"/>
      <c r="AAT21" s="23"/>
    </row>
    <row r="22" spans="1:735" s="23" customFormat="1" ht="20.100000000000001" customHeight="1">
      <c r="A22" s="558"/>
      <c r="B22" s="134" t="str">
        <f t="shared" si="714"/>
        <v>DAS - Fee approval required</v>
      </c>
      <c r="C22" s="695"/>
      <c r="D22" s="135" t="s">
        <v>71</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173</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173</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173</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3" t="str">
        <f t="shared" si="714"/>
        <v>4-Public Notice WITH hearing</v>
      </c>
      <c r="C25" s="753"/>
      <c r="D25" s="75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173</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hidden="1" customHeight="1">
      <c r="A26" s="558"/>
      <c r="B26" s="765" t="str">
        <f>AAL26</f>
        <v>EPA - SIP not involved</v>
      </c>
      <c r="C26" s="766"/>
      <c r="D26" s="766"/>
      <c r="E26" s="518" t="s">
        <v>0</v>
      </c>
      <c r="F26" s="321" t="e">
        <f t="shared" ref="F26" ca="1" si="716">NETWORKDAYS(TODAY(),H26,S.DDL_DEQClosed)</f>
        <v>#NUM!</v>
      </c>
      <c r="G26" s="650" t="e">
        <f>S.SubmitNoticeToEPA</f>
        <v>#NUM!</v>
      </c>
      <c r="H26" s="322" t="e">
        <f>AAH26</f>
        <v>#NUM!</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0</v>
      </c>
      <c r="AAF26" s="112" t="s">
        <v>0</v>
      </c>
      <c r="AAG26" s="65"/>
      <c r="AAH26" s="78" t="e">
        <f>WORKDAY(S.FirstHearingDate-44,-1,S.DDL_DEQClosed)</f>
        <v>#NUM!</v>
      </c>
      <c r="AAI26" s="341" t="s">
        <v>0</v>
      </c>
      <c r="AAJ26" s="87"/>
      <c r="AAK26" s="577"/>
      <c r="AAL26" s="209" t="str">
        <f>IF(S.InvolveSIP=TRUE,"EPA - submit 45 days BEFORE 1st hearing (H31)","EPA - SIP not involved")</f>
        <v>EPA - SIP not involved</v>
      </c>
      <c r="AAM26" s="112"/>
      <c r="AAU26" s="44"/>
      <c r="AAX26" s="329"/>
      <c r="AAY26" s="329"/>
      <c r="AAZ26" s="329"/>
      <c r="ABA26" s="329"/>
      <c r="ABB26" s="329"/>
      <c r="ABC26" s="329"/>
      <c r="ABD26" s="329"/>
      <c r="ABE26" s="329"/>
      <c r="ABF26" s="329"/>
      <c r="ABG26" s="329"/>
    </row>
    <row r="27" spans="1:735" s="23" customFormat="1" ht="16.7" customHeight="1">
      <c r="A27" s="558"/>
      <c r="B27" s="767" t="str">
        <f>AAL27</f>
        <v>DAS - submit Part 1, about 30 days BEFORE SOS submittal (H28)</v>
      </c>
      <c r="C27" s="767"/>
      <c r="D27" s="767"/>
      <c r="E27" s="518" t="s">
        <v>0</v>
      </c>
      <c r="F27" s="321">
        <f t="shared" ref="F27" ca="1" si="717">NETWORKDAYS(TODAY(),H27,S.DDL_DEQClosed)</f>
        <v>3</v>
      </c>
      <c r="G27" s="650">
        <f>S.SubmitFeeToDAS</f>
        <v>41439</v>
      </c>
      <c r="H27" s="322">
        <v>41439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41442</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67" t="str">
        <f t="shared" si="714"/>
        <v>SOS - submit on workday &lt;=15th of month BEFORE Bulletin (H29)</v>
      </c>
      <c r="C28" s="767"/>
      <c r="D28" s="767"/>
      <c r="E28" s="518"/>
      <c r="F28" s="321">
        <f ca="1">NETWORKDAYS(TODAY(),H28,S.DDL_DEQClosed)</f>
        <v>23</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18">AAL29</f>
        <v>SOS - Bulletin always publishes 1st of month</v>
      </c>
      <c r="C29" s="695"/>
      <c r="D29" s="780" t="str">
        <f>AAI29</f>
        <v/>
      </c>
      <c r="E29" s="781"/>
      <c r="F29" s="321">
        <f ca="1">NETWORKDAYS(TODAY(),H29,S.DDL_DEQClosed)</f>
        <v>36</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169</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173</v>
      </c>
      <c r="AAG30" s="77"/>
      <c r="AAH30" s="77"/>
      <c r="AAI30" s="77"/>
      <c r="AAJ30" s="77"/>
      <c r="AAK30" s="341"/>
      <c r="AAL30" s="210" t="s">
        <v>217</v>
      </c>
      <c r="AAM30" s="112"/>
      <c r="AAN30" s="572" t="s">
        <v>0</v>
      </c>
      <c r="AAU30" s="44"/>
      <c r="AAV30"/>
      <c r="AAW30"/>
      <c r="AAX30"/>
      <c r="AAY30"/>
      <c r="AAZ30"/>
      <c r="ABA30"/>
      <c r="ABB30"/>
      <c r="ABC30"/>
      <c r="ABD30"/>
    </row>
    <row r="31" spans="1:735" ht="16.7" customHeight="1">
      <c r="A31" s="558"/>
      <c r="B31" s="776" t="str">
        <f>AAL31</f>
        <v>First Hearing =&gt; 15th workday AFTER Bulletin (H29)</v>
      </c>
      <c r="C31" s="776"/>
      <c r="D31" s="776"/>
      <c r="E31" s="515"/>
      <c r="F31" s="321">
        <f t="shared" ref="F31:F40" ca="1" si="719">NETWORKDAYS(TODAY(),H31,S.DDL_DEQClosed)</f>
        <v>-29591</v>
      </c>
      <c r="G31" s="650">
        <f>S.FirstHearingDate</f>
        <v>0</v>
      </c>
      <c r="H31" s="734"/>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WORKDAY(S.PublicNoticeInBulletin+14,1,S.DDL_DEQClosed)</f>
        <v>41502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52</v>
      </c>
      <c r="G32" s="650">
        <f>S.CloseComment</f>
        <v>41509</v>
      </c>
      <c r="H32" s="322">
        <v>41509</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3</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97</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173</v>
      </c>
      <c r="AAG33" s="84"/>
      <c r="AAH33" s="84"/>
      <c r="AAI33" s="77"/>
      <c r="AAJ33" s="87"/>
      <c r="AAK33" s="577"/>
      <c r="AAL33" s="116"/>
      <c r="AAM33" s="112"/>
      <c r="AAU33" s="44"/>
    </row>
    <row r="34" spans="1:732" s="23" customFormat="1" ht="17.100000000000001" customHeight="1">
      <c r="A34" s="558"/>
      <c r="B34" s="143" t="s">
        <v>238</v>
      </c>
      <c r="C34" s="698" t="s">
        <v>70</v>
      </c>
      <c r="D34" s="138"/>
      <c r="E34" s="124"/>
      <c r="F34" s="321">
        <f ca="1">NETWORKDAYS(TODAY(),H34,S.DDL_DEQClosed)</f>
        <v>63</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305</v>
      </c>
      <c r="AAM34" s="112"/>
      <c r="AAU34" s="44"/>
    </row>
    <row r="35" spans="1:732" s="23" customFormat="1" ht="17.100000000000001" customHeight="1">
      <c r="A35" s="558"/>
      <c r="B35" s="143" t="s">
        <v>248</v>
      </c>
      <c r="C35" s="698" t="s">
        <v>70</v>
      </c>
      <c r="D35" s="138"/>
      <c r="E35" s="124"/>
      <c r="F35" s="321">
        <f ca="1">NETWORKDAYS(TODAY(),H35,S.DDL_DEQClosed)</f>
        <v>89</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171</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173</v>
      </c>
      <c r="AAG36" s="112"/>
      <c r="AAH36" s="87"/>
      <c r="AAI36" s="65"/>
      <c r="AAJ36" s="87"/>
      <c r="AAK36" s="581">
        <f>AAK6+AAK27+AAK29+AAK31+AAK34</f>
        <v>127</v>
      </c>
      <c r="AAL36" s="116"/>
      <c r="AAM36" s="112"/>
      <c r="AAU36" s="44"/>
    </row>
    <row r="37" spans="1:732" s="23" customFormat="1" ht="17.100000000000001" customHeight="1">
      <c r="A37" s="558"/>
      <c r="B37" s="763" t="s">
        <v>234</v>
      </c>
      <c r="C37" s="763"/>
      <c r="D37" s="763"/>
      <c r="E37" s="124"/>
      <c r="F37" s="321">
        <f t="shared" ref="F37" ca="1" si="720">NETWORKDAYS(TODAY(),H37,S.DDL_DEQClosed)</f>
        <v>92</v>
      </c>
      <c r="G37" s="650">
        <f>S.FileRuleWithSOS</f>
        <v>41568</v>
      </c>
      <c r="H37" s="322">
        <v>41568</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hidden="1" customHeight="1">
      <c r="A38" s="558"/>
      <c r="B38" s="142" t="str">
        <f>AAL38</f>
        <v>EPA - SIP not involved</v>
      </c>
      <c r="C38" s="695"/>
      <c r="D38" s="142"/>
      <c r="E38" s="124"/>
      <c r="F38" s="321">
        <f t="shared" ref="F38" ca="1" si="721">NETWORKDAYS(TODAY(),H38,S.DDL_DEQClosed)</f>
        <v>99</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0</v>
      </c>
      <c r="AAF38" s="112"/>
      <c r="AAG38" s="65"/>
      <c r="AAH38" s="78">
        <f>WORKDAY(S.EQCMeeting,10,S.DDL_DEQClosed)</f>
        <v>41577</v>
      </c>
      <c r="AAI38" s="65"/>
      <c r="AAJ38" s="77"/>
      <c r="AAK38" s="341"/>
      <c r="AAL38" s="209" t="str">
        <f>IF(S.InvolveSIP=TRUE,"EPA - submit SIP","EPA - SIP not involved")</f>
        <v>EPA - SIP not involved</v>
      </c>
      <c r="AAM38" s="112"/>
      <c r="AAU38" s="44"/>
      <c r="AAV38"/>
      <c r="AAW38"/>
      <c r="AAX38"/>
      <c r="AAY38"/>
      <c r="AAZ38"/>
      <c r="ABA38"/>
      <c r="ABB38"/>
      <c r="ABC38"/>
      <c r="ABD38"/>
    </row>
    <row r="39" spans="1:732" s="23" customFormat="1" ht="17.100000000000001" customHeight="1">
      <c r="A39" s="558"/>
      <c r="B39" s="763" t="str">
        <f>IF(S.InvolveFee=FALSE,"DAS - fees not involved",IF(AAJ22=1,"DAS - submit Part 2 within 10 days after EQC rulemaking action","DAS - email notification within 10 days after EQC rulemaking action"))</f>
        <v>DAS - submit Part 2 within 10 days after EQC rulemaking action</v>
      </c>
      <c r="C39" s="763"/>
      <c r="D39" s="763"/>
      <c r="E39" s="124"/>
      <c r="F39" s="321">
        <f t="shared" ref="F39" ca="1" si="722">NETWORKDAYS(TODAY(),H39,S.DDL_DEQClosed)</f>
        <v>94</v>
      </c>
      <c r="G39" s="650">
        <f>S.SubmitDASPart2</f>
        <v>41570</v>
      </c>
      <c r="H39" s="322">
        <v>41570</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62" t="s">
        <v>249</v>
      </c>
      <c r="C40" s="762"/>
      <c r="D40" s="139" t="s">
        <v>0</v>
      </c>
      <c r="E40" s="124"/>
      <c r="F40" s="321">
        <f t="shared" ca="1" si="719"/>
        <v>101</v>
      </c>
      <c r="G40" s="650">
        <f>S.RuleEffective</f>
        <v>41579</v>
      </c>
      <c r="H40" s="322">
        <v>41579</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41568</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173</v>
      </c>
      <c r="AAG41" s="76"/>
      <c r="AAH41" s="76"/>
      <c r="AAI41" s="65"/>
      <c r="AAJ41" s="55"/>
      <c r="AAK41" s="55"/>
      <c r="AAL41" s="39"/>
      <c r="AAM41" s="112"/>
      <c r="AAN41"/>
      <c r="AAT41" s="23"/>
      <c r="AAU41" s="44"/>
    </row>
    <row r="42" spans="1:732" s="23" customFormat="1" ht="18" customHeight="1">
      <c r="A42" s="558"/>
      <c r="B42" s="202" t="s">
        <v>240</v>
      </c>
      <c r="C42" s="699" t="s">
        <v>244</v>
      </c>
      <c r="D42" s="148"/>
      <c r="E42" s="769"/>
      <c r="F42" s="769"/>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173</v>
      </c>
      <c r="AAG42" s="112"/>
      <c r="AAH42" s="112"/>
      <c r="AAI42" s="77"/>
      <c r="AAJ42" s="90"/>
      <c r="AAK42" s="90"/>
      <c r="AAL42" s="76"/>
      <c r="AAM42" s="112"/>
      <c r="AAU42" s="44"/>
    </row>
    <row r="43" spans="1:732" s="23" customFormat="1" ht="18" customHeight="1">
      <c r="A43" s="558"/>
      <c r="B43" s="222" t="s">
        <v>15</v>
      </c>
      <c r="C43" s="699"/>
      <c r="D43" s="150" t="s">
        <v>245</v>
      </c>
      <c r="E43" s="779" t="s">
        <v>180</v>
      </c>
      <c r="F43" s="207" t="s">
        <v>2</v>
      </c>
      <c r="G43" s="152" t="s">
        <v>246</v>
      </c>
      <c r="H43" s="152" t="s">
        <v>88</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243</v>
      </c>
      <c r="AAF43" s="583" t="s">
        <v>173</v>
      </c>
      <c r="AAG43" s="112"/>
      <c r="AAH43" s="112"/>
      <c r="AAI43" s="77"/>
      <c r="AAJ43" s="90"/>
      <c r="AAK43" s="90"/>
      <c r="AAL43" s="76"/>
      <c r="AAM43" s="112"/>
      <c r="AAU43" s="44"/>
    </row>
    <row r="44" spans="1:732" ht="18" customHeight="1">
      <c r="A44" s="558"/>
      <c r="B44" s="223"/>
      <c r="C44" s="224"/>
      <c r="D44" s="225"/>
      <c r="E44" s="779"/>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243</v>
      </c>
      <c r="AAF44" s="583" t="s">
        <v>173</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173</v>
      </c>
      <c r="AAG45" s="63"/>
      <c r="AAH45" s="63"/>
      <c r="AAI45" s="77"/>
      <c r="AAJ45" s="91" t="s">
        <v>71</v>
      </c>
      <c r="AAK45" s="91"/>
      <c r="AAL45" s="40"/>
      <c r="AAM45" s="112"/>
      <c r="AAN45"/>
      <c r="AAT45" s="23"/>
      <c r="AAU45" s="44"/>
    </row>
    <row r="46" spans="1:732" ht="15.75" customHeight="1" outlineLevel="1">
      <c r="A46" s="558"/>
      <c r="B46" s="671" t="s">
        <v>315</v>
      </c>
      <c r="C46" s="287" t="s">
        <v>91</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173</v>
      </c>
      <c r="AAG46" s="63"/>
      <c r="AAH46" s="63"/>
      <c r="AAI46" s="77"/>
      <c r="AAJ46" s="56"/>
      <c r="AAK46" s="56"/>
      <c r="AAL46" s="39"/>
      <c r="AAM46" s="112"/>
      <c r="AAN46"/>
      <c r="AAT46" s="23"/>
      <c r="AAU46" s="44"/>
    </row>
    <row r="47" spans="1:732" ht="15.75" customHeight="1" outlineLevel="1">
      <c r="A47" s="558"/>
      <c r="B47" s="670" t="s">
        <v>310</v>
      </c>
      <c r="C47" s="347"/>
      <c r="D47" s="169" t="s">
        <v>388</v>
      </c>
      <c r="E47" s="368">
        <f t="shared" ref="E47:E50" si="723">NETWORKDAYS(G47,H47,S.DDL_DEQClosed)</f>
        <v>1</v>
      </c>
      <c r="F47" s="368">
        <f ca="1">NETWORKDAYS(TODAY(),H47)</f>
        <v>-49</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74</v>
      </c>
      <c r="C48" s="347"/>
      <c r="D48" s="169" t="s">
        <v>376</v>
      </c>
      <c r="E48" s="368">
        <f t="shared" si="723"/>
        <v>1</v>
      </c>
      <c r="F48" s="368">
        <f ca="1">NETWORKDAYS(TODAY(),H48)</f>
        <v>-49</v>
      </c>
      <c r="G48" s="369">
        <f t="shared" ref="G48:G50" si="724">AAG48</f>
        <v>41369</v>
      </c>
      <c r="H48" s="369">
        <f t="shared" ref="H48:H49" si="725">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6">G48</f>
        <v>41369</v>
      </c>
      <c r="AAI48" s="77"/>
      <c r="AAJ48" s="56"/>
      <c r="AAK48" s="56"/>
      <c r="AAL48" s="39"/>
      <c r="AAM48" s="112"/>
      <c r="AAN48"/>
      <c r="AAT48" s="23"/>
      <c r="AAU48" s="44"/>
    </row>
    <row r="49" spans="1:732" ht="15.75" customHeight="1" outlineLevel="1">
      <c r="A49" s="558"/>
      <c r="B49" s="348" t="s">
        <v>311</v>
      </c>
      <c r="C49" s="347"/>
      <c r="D49" s="169" t="s">
        <v>376</v>
      </c>
      <c r="E49" s="368">
        <f t="shared" si="723"/>
        <v>1</v>
      </c>
      <c r="F49" s="368">
        <f ca="1">NETWORKDAYS(TODAY(),H49)</f>
        <v>-49</v>
      </c>
      <c r="G49" s="369">
        <f t="shared" si="724"/>
        <v>41369</v>
      </c>
      <c r="H49" s="369">
        <f t="shared" si="725"/>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41369</v>
      </c>
      <c r="AAH49" s="78">
        <f t="shared" si="726"/>
        <v>41369</v>
      </c>
      <c r="AAI49" s="77"/>
      <c r="AAJ49" s="56"/>
      <c r="AAK49" s="56"/>
      <c r="AAL49" s="39"/>
      <c r="AAM49" s="112"/>
      <c r="AAN49"/>
      <c r="AAT49" s="23"/>
      <c r="AAU49" s="44"/>
    </row>
    <row r="50" spans="1:732" ht="15.75" customHeight="1" outlineLevel="1">
      <c r="A50" s="558"/>
      <c r="B50" s="349" t="s">
        <v>260</v>
      </c>
      <c r="C50" s="347"/>
      <c r="D50" s="169" t="s">
        <v>380</v>
      </c>
      <c r="E50" s="368">
        <f t="shared" si="723"/>
        <v>1</v>
      </c>
      <c r="F50" s="368">
        <f ca="1">NETWORKDAYS(TODAY(),H50)</f>
        <v>-49</v>
      </c>
      <c r="G50" s="369">
        <f t="shared" si="724"/>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41369</v>
      </c>
      <c r="AAI50" s="77"/>
      <c r="AAJ50" s="56"/>
      <c r="AAK50" s="56"/>
      <c r="AAL50" s="39"/>
      <c r="AAM50" s="112"/>
      <c r="AAN50"/>
      <c r="AAT50" s="23"/>
      <c r="AAU50" s="44"/>
    </row>
    <row r="51" spans="1:732" ht="15.75" customHeight="1" outlineLevel="1">
      <c r="A51" s="558"/>
      <c r="B51" s="350" t="s">
        <v>73</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173</v>
      </c>
      <c r="AAG51" s="76"/>
      <c r="AAH51" s="76"/>
      <c r="AAI51" s="76"/>
      <c r="AAJ51" s="56"/>
      <c r="AAK51" s="56"/>
      <c r="AAL51" s="39"/>
      <c r="AAM51" s="112"/>
      <c r="AAN51"/>
      <c r="AAT51" s="23"/>
      <c r="AAU51" s="44"/>
    </row>
    <row r="52" spans="1:732" ht="15.75" customHeight="1" outlineLevel="1">
      <c r="A52" s="558"/>
      <c r="B52" s="350" t="s">
        <v>130</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173</v>
      </c>
      <c r="AAG52" s="76"/>
      <c r="AAH52" s="76"/>
      <c r="AAI52" s="76"/>
      <c r="AAJ52" s="56"/>
      <c r="AAK52" s="56"/>
      <c r="AAL52" s="39"/>
      <c r="AAM52" s="112"/>
      <c r="AAN52"/>
      <c r="AAT52" s="23"/>
      <c r="AAU52" s="44"/>
    </row>
    <row r="53" spans="1:732" ht="15.75" customHeight="1" outlineLevel="1">
      <c r="A53" s="558"/>
      <c r="B53" s="350" t="s">
        <v>69</v>
      </c>
      <c r="C53" s="674" t="s">
        <v>90</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173</v>
      </c>
      <c r="AAG53" s="76"/>
      <c r="AAH53" s="76"/>
      <c r="AAI53" s="76"/>
      <c r="AAJ53" s="56"/>
      <c r="AAK53" s="56"/>
      <c r="AAL53" s="39"/>
      <c r="AAM53" s="112"/>
      <c r="AAN53"/>
      <c r="AAT53" s="23"/>
      <c r="AAU53" s="44"/>
    </row>
    <row r="54" spans="1:732" ht="15.75" customHeight="1" outlineLevel="1">
      <c r="A54" s="558"/>
      <c r="B54" s="350" t="s">
        <v>68</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173</v>
      </c>
      <c r="AAG54" s="76"/>
      <c r="AAH54" s="76"/>
      <c r="AAI54" s="76"/>
      <c r="AAJ54" s="56"/>
      <c r="AAK54" s="56"/>
      <c r="AAL54" s="39"/>
      <c r="AAM54" s="112"/>
      <c r="AAN54"/>
      <c r="AAT54" s="23"/>
      <c r="AAU54" s="44"/>
    </row>
    <row r="55" spans="1:732" ht="15.75" customHeight="1" outlineLevel="1">
      <c r="A55" s="558"/>
      <c r="B55" s="350" t="s">
        <v>261</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173</v>
      </c>
      <c r="AAG55" s="76"/>
      <c r="AAH55" s="76"/>
      <c r="AAI55" s="76"/>
      <c r="AAJ55" s="56"/>
      <c r="AAK55" s="56"/>
      <c r="AAL55" s="39"/>
      <c r="AAM55" s="112"/>
      <c r="AAN55"/>
      <c r="AAT55" s="23"/>
      <c r="AAU55" s="44"/>
    </row>
    <row r="56" spans="1:732" ht="15.75" customHeight="1" outlineLevel="1">
      <c r="A56" s="558"/>
      <c r="B56" s="350" t="s">
        <v>312</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173</v>
      </c>
      <c r="AAG56" s="76"/>
      <c r="AAH56" s="76"/>
      <c r="AAI56" s="76"/>
      <c r="AAJ56" s="56"/>
      <c r="AAK56" s="56"/>
      <c r="AAL56" s="39"/>
      <c r="AAM56" s="112"/>
      <c r="AAN56"/>
      <c r="AAT56" s="23"/>
      <c r="AAU56" s="44"/>
    </row>
    <row r="57" spans="1:732" ht="15.75" customHeight="1" outlineLevel="1">
      <c r="A57" s="558"/>
      <c r="B57" s="357" t="s">
        <v>346</v>
      </c>
      <c r="C57" s="287" t="s">
        <v>91</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173</v>
      </c>
      <c r="AAG57" s="76"/>
      <c r="AAH57" s="76"/>
      <c r="AAI57" s="76"/>
      <c r="AAJ57" s="56"/>
      <c r="AAK57" s="56"/>
      <c r="AAL57" s="39"/>
      <c r="AAM57" s="112"/>
      <c r="AAN57"/>
      <c r="AAT57" s="23"/>
      <c r="AAU57" s="44"/>
    </row>
    <row r="58" spans="1:732" ht="15.75" customHeight="1" outlineLevel="1">
      <c r="A58" s="558"/>
      <c r="B58" s="358" t="s">
        <v>316</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173</v>
      </c>
      <c r="AAG58" s="76"/>
      <c r="AAH58" s="76"/>
      <c r="AAI58" s="76"/>
      <c r="AAJ58" s="56"/>
      <c r="AAK58" s="56"/>
      <c r="AAL58" s="39"/>
      <c r="AAM58" s="112"/>
      <c r="AAN58"/>
      <c r="AAT58" s="23"/>
      <c r="AAU58" s="44"/>
    </row>
    <row r="59" spans="1:732" ht="15.75" customHeight="1" outlineLevel="1">
      <c r="A59" s="558"/>
      <c r="B59" s="358" t="s">
        <v>308</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173</v>
      </c>
      <c r="AAG59" s="76"/>
      <c r="AAH59" s="76"/>
      <c r="AAI59" s="76"/>
      <c r="AAJ59" s="56"/>
      <c r="AAK59" s="56"/>
      <c r="AAL59" s="39"/>
      <c r="AAM59" s="112"/>
      <c r="AAN59"/>
      <c r="AAT59" s="23"/>
      <c r="AAU59" s="44"/>
    </row>
    <row r="60" spans="1:732" ht="15.75" customHeight="1" outlineLevel="1">
      <c r="A60" s="558"/>
      <c r="B60" s="358" t="s">
        <v>317</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173</v>
      </c>
      <c r="AAG60" s="76"/>
      <c r="AAH60" s="76"/>
      <c r="AAI60" s="76"/>
      <c r="AAJ60" s="56"/>
      <c r="AAK60" s="56"/>
      <c r="AAL60" s="39"/>
      <c r="AAM60" s="112"/>
      <c r="AAN60"/>
      <c r="AAT60" s="23"/>
      <c r="AAU60" s="44"/>
    </row>
    <row r="61" spans="1:732" ht="15.75" customHeight="1" outlineLevel="1">
      <c r="A61" s="558"/>
      <c r="B61" s="358" t="s">
        <v>318</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173</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319</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173</v>
      </c>
      <c r="AAG62" s="76"/>
      <c r="AAH62" s="76"/>
      <c r="AAI62" s="76"/>
      <c r="AAJ62" s="56"/>
      <c r="AAK62" s="56"/>
      <c r="AAL62" s="39"/>
      <c r="AAM62" s="112"/>
      <c r="AAU62" s="44"/>
      <c r="AAV62"/>
      <c r="AAW62"/>
      <c r="AAX62"/>
      <c r="AAY62"/>
      <c r="AAZ62"/>
      <c r="ABA62"/>
      <c r="ABB62"/>
      <c r="ABC62"/>
      <c r="ABD62"/>
    </row>
    <row r="63" spans="1:732" ht="15.75" customHeight="1" outlineLevel="1">
      <c r="A63" s="558"/>
      <c r="B63" s="358" t="s">
        <v>320</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173</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173</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173</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62</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173</v>
      </c>
      <c r="AAG66" s="76"/>
      <c r="AAH66" s="76"/>
      <c r="AAI66" s="77"/>
      <c r="AAJ66" s="56"/>
      <c r="AAK66" s="56"/>
      <c r="AAL66" s="76"/>
      <c r="AAM66" s="112"/>
      <c r="AAN66"/>
      <c r="AAT66" s="23"/>
      <c r="AAU66" s="44"/>
    </row>
    <row r="67" spans="1:732" s="23" customFormat="1" ht="15.75" customHeight="1" outlineLevel="1">
      <c r="A67" s="558"/>
      <c r="B67" s="731" t="s">
        <v>184</v>
      </c>
      <c r="C67" s="347"/>
      <c r="D67" s="229" t="s">
        <v>370</v>
      </c>
      <c r="E67" s="368">
        <f>NETWORKDAYS(G67,H67,S.DDL_DEQClosed)</f>
        <v>0</v>
      </c>
      <c r="F67" s="368">
        <f ca="1">NETWORKDAYS(TODAY(),H67)</f>
        <v>-29598</v>
      </c>
      <c r="G67" s="369"/>
      <c r="H67" s="369"/>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0</v>
      </c>
      <c r="AAI67" s="77"/>
      <c r="AAJ67" s="80"/>
      <c r="AAK67" s="80"/>
      <c r="AAL67" s="63"/>
      <c r="AAM67" s="112"/>
      <c r="AAU67" s="44"/>
      <c r="AAV67"/>
      <c r="AAW67"/>
      <c r="AAX67"/>
      <c r="AAY67"/>
      <c r="AAZ67"/>
      <c r="ABA67"/>
      <c r="ABB67"/>
      <c r="ABC67"/>
      <c r="ABD67"/>
    </row>
    <row r="68" spans="1:732" ht="15.75" customHeight="1" outlineLevel="1">
      <c r="A68" s="558"/>
      <c r="B68" s="132" t="s">
        <v>353</v>
      </c>
      <c r="C68" s="347"/>
      <c r="D68" s="229" t="s">
        <v>369</v>
      </c>
      <c r="E68" s="368">
        <f>NETWORKDAYS(G68,H68,S.DDL_DEQClosed)</f>
        <v>1</v>
      </c>
      <c r="F68" s="368">
        <f ca="1">NETWORKDAYS(TODAY(),H68)</f>
        <v>-49</v>
      </c>
      <c r="G68" s="369">
        <v>41369</v>
      </c>
      <c r="H68" s="369">
        <f t="shared" ref="G67:H70" si="728">AAH68</f>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0</v>
      </c>
      <c r="AAH68" s="78">
        <f>G68</f>
        <v>41369</v>
      </c>
      <c r="AAI68" s="77"/>
      <c r="AAJ68" s="66" t="s">
        <v>0</v>
      </c>
      <c r="AAK68" s="66"/>
      <c r="AAL68" s="65"/>
      <c r="AAM68" s="112"/>
      <c r="AAN68"/>
      <c r="AAT68" s="23"/>
      <c r="AAU68" s="44"/>
    </row>
    <row r="69" spans="1:732" ht="15.75" customHeight="1" outlineLevel="1">
      <c r="A69" s="558"/>
      <c r="B69" s="346" t="s">
        <v>185</v>
      </c>
      <c r="C69" s="347"/>
      <c r="D69" s="169" t="s">
        <v>370</v>
      </c>
      <c r="E69" s="368">
        <f>NETWORKDAYS(G69,H69,S.DDL_DEQClosed)</f>
        <v>0</v>
      </c>
      <c r="F69" s="368">
        <f ca="1">NETWORKDAYS(TODAY(),H69)</f>
        <v>-29598</v>
      </c>
      <c r="G69" s="369"/>
      <c r="H69" s="369"/>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41369</v>
      </c>
      <c r="AAH69" s="78">
        <f>G69</f>
        <v>0</v>
      </c>
      <c r="AAI69" s="77"/>
      <c r="AAJ69" s="56"/>
      <c r="AAK69" s="56"/>
      <c r="AAL69" s="65"/>
      <c r="AAM69" s="112"/>
      <c r="AAN69"/>
      <c r="AAT69" s="23"/>
      <c r="AAU69" s="44"/>
    </row>
    <row r="70" spans="1:732" ht="15.75" customHeight="1" outlineLevel="1">
      <c r="A70" s="558"/>
      <c r="B70" s="547" t="s">
        <v>294</v>
      </c>
      <c r="C70" s="673" t="s">
        <v>70</v>
      </c>
      <c r="D70" s="169" t="s">
        <v>369</v>
      </c>
      <c r="E70" s="368">
        <f>NETWORKDAYS(G70,H70,S.DDL_DEQClosed)</f>
        <v>1</v>
      </c>
      <c r="F70" s="368">
        <f ca="1">NETWORKDAYS(TODAY(),H70)</f>
        <v>-49</v>
      </c>
      <c r="G70" s="369">
        <v>41369</v>
      </c>
      <c r="H70" s="369">
        <f t="shared" si="728"/>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0</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215</v>
      </c>
      <c r="C71" s="168"/>
      <c r="D71" s="371" t="s">
        <v>389</v>
      </c>
      <c r="E71" s="368" t="e">
        <f t="shared" ref="E71" si="730">NETWORKDAYS(G71,H71,S.DDL_DEQClosed)</f>
        <v>#NUM!</v>
      </c>
      <c r="F71" s="372" t="e">
        <f t="shared" ref="F71" ca="1" si="731">NETWORKDAYS(TODAY(),H71)</f>
        <v>#NUM!</v>
      </c>
      <c r="G71" s="537">
        <f>S.SIPStart</f>
        <v>41379</v>
      </c>
      <c r="H71" s="536" t="e">
        <f>AAH71</f>
        <v>#NUM!</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0</v>
      </c>
      <c r="AAF71" s="112"/>
      <c r="AAG71" s="78">
        <f>S.SIPStart</f>
        <v>41379</v>
      </c>
      <c r="AAH71" s="78" t="e">
        <f>S.SubmitNoticeToEPA</f>
        <v>#NUM!</v>
      </c>
      <c r="AAI71" s="77"/>
      <c r="AAJ71" s="77"/>
      <c r="AAK71" s="77"/>
      <c r="AAL71" s="65"/>
      <c r="AAM71" s="112"/>
      <c r="AAU71" s="44"/>
      <c r="AAV71"/>
      <c r="AAW71"/>
      <c r="AAX71"/>
      <c r="AAY71"/>
      <c r="AAZ71"/>
      <c r="ABA71"/>
      <c r="ABB71"/>
      <c r="ABC71"/>
      <c r="ABD71"/>
    </row>
    <row r="72" spans="1:732" ht="15.75" hidden="1" customHeight="1" outlineLevel="2">
      <c r="A72" s="558"/>
      <c r="B72" s="362" t="s">
        <v>295</v>
      </c>
      <c r="C72" s="168"/>
      <c r="D72" s="371" t="s">
        <v>47</v>
      </c>
      <c r="E72" s="368">
        <f t="shared" ref="E72:E78" si="733">NETWORKDAYS(G72,H72,S.DDL_DEQClosed)</f>
        <v>1</v>
      </c>
      <c r="F72" s="372">
        <f t="shared" ref="F72:F78" ca="1" si="734">NETWORKDAYS(TODAY(),H72)</f>
        <v>-43</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0</v>
      </c>
      <c r="AAF72" s="583"/>
      <c r="AAG72" s="78">
        <f>S.SIPStart</f>
        <v>41379</v>
      </c>
      <c r="AAH72" s="78">
        <f>G72</f>
        <v>41379</v>
      </c>
      <c r="AAI72" s="77"/>
      <c r="AAJ72" s="56"/>
      <c r="AAK72" s="56"/>
      <c r="AAL72" s="65"/>
      <c r="AAM72" s="112"/>
      <c r="AAN72"/>
      <c r="AAT72" s="23"/>
      <c r="AAU72" s="44"/>
    </row>
    <row r="73" spans="1:732" ht="15.75" hidden="1" customHeight="1" outlineLevel="2">
      <c r="A73" s="558"/>
      <c r="B73" s="363" t="s">
        <v>75</v>
      </c>
      <c r="C73" s="168"/>
      <c r="D73" s="371" t="s">
        <v>47</v>
      </c>
      <c r="E73" s="368">
        <f t="shared" si="733"/>
        <v>1</v>
      </c>
      <c r="F73" s="372">
        <f t="shared" ca="1" si="734"/>
        <v>-43</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0</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75</v>
      </c>
      <c r="C74" s="168"/>
      <c r="D74" s="371" t="s">
        <v>76</v>
      </c>
      <c r="E74" s="368">
        <f t="shared" si="733"/>
        <v>1</v>
      </c>
      <c r="F74" s="372">
        <f t="shared" ca="1" si="734"/>
        <v>-43</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0</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75</v>
      </c>
      <c r="C75" s="168"/>
      <c r="D75" s="371" t="s">
        <v>76</v>
      </c>
      <c r="E75" s="368">
        <f t="shared" si="733"/>
        <v>1</v>
      </c>
      <c r="F75" s="372">
        <f t="shared" ca="1" si="734"/>
        <v>-43</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0</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75</v>
      </c>
      <c r="C76" s="168"/>
      <c r="D76" s="371" t="s">
        <v>76</v>
      </c>
      <c r="E76" s="368">
        <f t="shared" si="733"/>
        <v>1</v>
      </c>
      <c r="F76" s="372">
        <f t="shared" ca="1" si="734"/>
        <v>-43</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0</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76</v>
      </c>
      <c r="E77" s="368">
        <f t="shared" si="733"/>
        <v>1</v>
      </c>
      <c r="F77" s="372">
        <f t="shared" ca="1" si="734"/>
        <v>-43</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0</v>
      </c>
      <c r="AAF77" s="583"/>
      <c r="AAG77" s="78">
        <f t="shared" si="738"/>
        <v>41379</v>
      </c>
      <c r="AAH77" s="78">
        <f t="shared" si="736"/>
        <v>41379</v>
      </c>
      <c r="AAI77" s="77"/>
      <c r="AAJ77" s="56"/>
      <c r="AAK77" s="56"/>
      <c r="AAL77" s="65"/>
      <c r="AAM77" s="112"/>
      <c r="AAN77"/>
      <c r="AAT77" s="23"/>
      <c r="AAU77" s="44"/>
    </row>
    <row r="78" spans="1:732" ht="15.75" customHeight="1" outlineLevel="1" collapsed="1">
      <c r="A78" s="558"/>
      <c r="B78" s="362" t="s">
        <v>262</v>
      </c>
      <c r="C78" s="168"/>
      <c r="D78" s="371" t="s">
        <v>76</v>
      </c>
      <c r="E78" s="368" t="e">
        <f t="shared" si="733"/>
        <v>#NUM!</v>
      </c>
      <c r="F78" s="372" t="e">
        <f t="shared" ca="1" si="734"/>
        <v>#NUM!</v>
      </c>
      <c r="G78" s="536" t="e">
        <f>AAG78</f>
        <v>#NUM!</v>
      </c>
      <c r="H78" s="537" t="e">
        <f>AAH78</f>
        <v>#NUM!</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0</v>
      </c>
      <c r="AAF78" s="583"/>
      <c r="AAG78" s="78" t="e">
        <f>S.SubmitNoticeToEPA</f>
        <v>#NUM!</v>
      </c>
      <c r="AAH78" s="78" t="e">
        <f>S.SubmitNoticeToEPA</f>
        <v>#NUM!</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173</v>
      </c>
      <c r="AAG79" s="76"/>
      <c r="AAH79" s="76"/>
      <c r="AAI79" s="77"/>
      <c r="AAJ79" s="56"/>
      <c r="AAK79" s="56"/>
      <c r="AAL79" s="65"/>
      <c r="AAM79" s="112"/>
      <c r="AAN79"/>
      <c r="AAT79" s="23"/>
      <c r="AAU79" s="44"/>
    </row>
    <row r="80" spans="1:732" s="23" customFormat="1" ht="18" customHeight="1">
      <c r="A80" s="558"/>
      <c r="B80" s="778" t="str">
        <f>AAL19</f>
        <v>2-Advisory Committee</v>
      </c>
      <c r="C80" s="778"/>
      <c r="D80" s="778"/>
      <c r="E80" s="778"/>
      <c r="F80" s="778"/>
      <c r="G80" s="778"/>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173</v>
      </c>
      <c r="AAG80" s="112"/>
      <c r="AAH80" s="112"/>
      <c r="AAI80" s="77"/>
      <c r="AAJ80" s="90"/>
      <c r="AAK80" s="90"/>
      <c r="AAL80" s="65"/>
      <c r="AAM80" s="112"/>
      <c r="AAU80" s="44"/>
    </row>
    <row r="81" spans="1:732" s="23" customFormat="1" ht="18" customHeight="1">
      <c r="A81" s="558"/>
      <c r="B81" s="234" t="s">
        <v>15</v>
      </c>
      <c r="C81" s="704"/>
      <c r="D81" s="150" t="s">
        <v>239</v>
      </c>
      <c r="E81" s="151" t="s">
        <v>15</v>
      </c>
      <c r="F81" s="235" t="s">
        <v>2</v>
      </c>
      <c r="G81" s="152" t="s">
        <v>246</v>
      </c>
      <c r="H81" s="152" t="s">
        <v>88</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243</v>
      </c>
      <c r="AAF81" s="583" t="s">
        <v>173</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29579</v>
      </c>
      <c r="G82" s="237">
        <f>S.BANNER.AdvisoryCommitteeStart</f>
        <v>0</v>
      </c>
      <c r="H82" s="237">
        <f>S.BANNER.AdvisoryCommitteeEnd</f>
        <v>41417</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243</v>
      </c>
      <c r="AAF82" s="583" t="s">
        <v>173</v>
      </c>
      <c r="AAG82" s="78">
        <f>S.BANNER.AdvisoryCommitteeStart</f>
        <v>0</v>
      </c>
      <c r="AAH82" s="78">
        <f>S.BANNER.AdvisoryCommitteeEnd</f>
        <v>41417</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173</v>
      </c>
      <c r="AAG83" s="63"/>
      <c r="AAH83" s="63"/>
      <c r="AAI83" s="63"/>
      <c r="AAJ83" s="56"/>
      <c r="AAK83" s="56"/>
      <c r="AAL83" s="65"/>
      <c r="AAM83" s="112"/>
      <c r="AAN83"/>
      <c r="AAT83" s="23"/>
      <c r="AAU83" s="44"/>
    </row>
    <row r="84" spans="1:732" s="23" customFormat="1" ht="15.75" customHeight="1" outlineLevel="1">
      <c r="A84" s="558"/>
      <c r="B84" s="375" t="s">
        <v>347</v>
      </c>
      <c r="C84" s="231" t="s">
        <v>70</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1</v>
      </c>
      <c r="AAF84" s="583" t="s">
        <v>173</v>
      </c>
      <c r="AAG84" s="39"/>
      <c r="AAH84" s="39" t="s">
        <v>0</v>
      </c>
      <c r="AAI84" s="77"/>
      <c r="AAJ84" s="77"/>
      <c r="AAK84" s="77"/>
      <c r="AAL84" s="65"/>
      <c r="AAM84" s="112"/>
      <c r="AAU84" s="44"/>
    </row>
    <row r="85" spans="1:732" ht="15.75" customHeight="1" outlineLevel="1">
      <c r="A85" s="558"/>
      <c r="B85" s="375" t="s">
        <v>313</v>
      </c>
      <c r="C85" s="673" t="s">
        <v>70</v>
      </c>
      <c r="D85" s="308" t="s">
        <v>357</v>
      </c>
      <c r="E85" s="653">
        <f t="shared" ref="E85:E97" si="740">NETWORKDAYS(G85,H85,S.DDL_DEQClosed)</f>
        <v>26</v>
      </c>
      <c r="F85" s="654">
        <f t="shared" ref="F85:F97" ca="1" si="741">NETWORKDAYS(TODAY(),H85)</f>
        <v>-17</v>
      </c>
      <c r="G85" s="655">
        <v>41379</v>
      </c>
      <c r="H85" s="526">
        <v>41415</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1</v>
      </c>
      <c r="AAF85" s="112" t="s">
        <v>0</v>
      </c>
      <c r="AAG85" s="78">
        <f>AAG82</f>
        <v>0</v>
      </c>
      <c r="AAH85" s="78">
        <f>G85</f>
        <v>41379</v>
      </c>
      <c r="AAI85" s="77"/>
      <c r="AAJ85" s="77"/>
      <c r="AAK85" s="77"/>
      <c r="AAL85" s="65"/>
      <c r="AAM85" s="112"/>
      <c r="AAN85"/>
      <c r="AAT85" s="23"/>
      <c r="AAU85" s="44"/>
    </row>
    <row r="86" spans="1:732" s="23" customFormat="1" ht="15.75" customHeight="1" outlineLevel="1">
      <c r="A86" s="558"/>
      <c r="B86" s="387" t="s">
        <v>356</v>
      </c>
      <c r="C86" s="168"/>
      <c r="D86" s="384"/>
      <c r="E86" s="368"/>
      <c r="F86" s="492"/>
      <c r="G86" s="655">
        <v>41379</v>
      </c>
      <c r="H86" s="526">
        <v>41415</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363</v>
      </c>
      <c r="C87" s="675" t="s">
        <v>123</v>
      </c>
      <c r="D87" s="385" t="s">
        <v>357</v>
      </c>
      <c r="E87" s="368"/>
      <c r="F87" s="492">
        <f ca="1">NETWORKDAYS(TODAY(),H87)</f>
        <v>-17</v>
      </c>
      <c r="G87" s="655">
        <v>41379</v>
      </c>
      <c r="H87" s="526">
        <v>41415</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1</v>
      </c>
      <c r="AAF87" s="112" t="s">
        <v>0</v>
      </c>
      <c r="AAG87" s="78">
        <f>H103</f>
        <v>41415</v>
      </c>
      <c r="AAH87" s="78">
        <f>G87</f>
        <v>41379</v>
      </c>
      <c r="AAI87" s="63"/>
      <c r="AAJ87" s="56"/>
      <c r="AAK87" s="56"/>
      <c r="AAL87" s="39"/>
      <c r="AAM87" s="112"/>
      <c r="AAN87"/>
      <c r="AAT87" s="23"/>
      <c r="AAU87" s="44"/>
    </row>
    <row r="88" spans="1:732" ht="15.75" customHeight="1" outlineLevel="1">
      <c r="A88" s="558"/>
      <c r="B88" s="348" t="s">
        <v>364</v>
      </c>
      <c r="C88" s="707" t="s">
        <v>175</v>
      </c>
      <c r="D88" s="385" t="s">
        <v>357</v>
      </c>
      <c r="E88" s="368">
        <f t="shared" ref="E88" si="742">NETWORKDAYS(G88,H88,S.DDL_DEQClosed)</f>
        <v>26</v>
      </c>
      <c r="F88" s="492">
        <f ca="1">NETWORKDAYS(TODAY(),H88)</f>
        <v>-17</v>
      </c>
      <c r="G88" s="655">
        <v>41379</v>
      </c>
      <c r="H88" s="526">
        <v>41415</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1</v>
      </c>
      <c r="AAF88" s="112" t="s">
        <v>0</v>
      </c>
      <c r="AAG88" s="78">
        <f>H87</f>
        <v>41415</v>
      </c>
      <c r="AAH88" s="78">
        <f>G88</f>
        <v>41379</v>
      </c>
      <c r="AAI88" s="63"/>
      <c r="AAJ88" s="56"/>
      <c r="AAK88" s="56"/>
      <c r="AAL88" s="39"/>
      <c r="AAM88" s="112"/>
      <c r="AAN88"/>
      <c r="AAT88" s="23"/>
      <c r="AAU88" s="44"/>
    </row>
    <row r="89" spans="1:732" s="23" customFormat="1" ht="15" customHeight="1" outlineLevel="1">
      <c r="A89" s="558"/>
      <c r="B89" s="732" t="s">
        <v>355</v>
      </c>
      <c r="C89" s="707" t="s">
        <v>175</v>
      </c>
      <c r="D89" s="308" t="s">
        <v>357</v>
      </c>
      <c r="E89" s="368">
        <f t="shared" ref="E89" si="743">NETWORKDAYS(G89,H89,S.DDL_DEQClosed)</f>
        <v>26</v>
      </c>
      <c r="F89" s="492">
        <f t="shared" ref="F89" ca="1" si="744">NETWORKDAYS(TODAY(),H89)</f>
        <v>-17</v>
      </c>
      <c r="G89" s="655">
        <v>41379</v>
      </c>
      <c r="H89" s="526">
        <v>41415</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1</v>
      </c>
      <c r="AAF89" s="112" t="s">
        <v>0</v>
      </c>
      <c r="AAG89" s="78">
        <f>H104</f>
        <v>41415</v>
      </c>
      <c r="AAH89" s="78">
        <f>G89</f>
        <v>41379</v>
      </c>
      <c r="AAI89" s="63"/>
      <c r="AAJ89" s="56"/>
      <c r="AAK89" s="56"/>
      <c r="AAL89" s="39"/>
      <c r="AAM89" s="112"/>
      <c r="AAU89" s="44"/>
      <c r="AAV89"/>
      <c r="AAW89"/>
      <c r="AAX89"/>
      <c r="AAY89"/>
      <c r="AAZ89"/>
      <c r="ABA89"/>
      <c r="ABB89"/>
      <c r="ABC89"/>
      <c r="ABD89"/>
    </row>
    <row r="90" spans="1:732" ht="15.75" customHeight="1" outlineLevel="1">
      <c r="A90" s="558"/>
      <c r="B90" s="374" t="s">
        <v>348</v>
      </c>
      <c r="C90"/>
      <c r="D90" s="308" t="s">
        <v>357</v>
      </c>
      <c r="E90" s="368">
        <f t="shared" si="740"/>
        <v>26</v>
      </c>
      <c r="F90" s="492">
        <f t="shared" ca="1" si="741"/>
        <v>-17</v>
      </c>
      <c r="G90" s="655">
        <v>41379</v>
      </c>
      <c r="H90" s="526">
        <v>41415</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1</v>
      </c>
      <c r="AAF90" s="112" t="s">
        <v>0</v>
      </c>
      <c r="AAG90" s="78">
        <f>H85</f>
        <v>41415</v>
      </c>
      <c r="AAH90" s="78">
        <f t="shared" ref="AAH90:AAH97" si="745">G90</f>
        <v>41379</v>
      </c>
      <c r="AAI90" s="77"/>
      <c r="AAJ90" s="77"/>
      <c r="AAK90" s="77"/>
      <c r="AAL90" s="65"/>
      <c r="AAM90" s="112"/>
      <c r="AAN90"/>
      <c r="AAT90" s="23"/>
      <c r="AAU90" s="44"/>
    </row>
    <row r="91" spans="1:732" ht="15.75" customHeight="1" outlineLevel="1">
      <c r="A91" s="558"/>
      <c r="B91" s="375" t="s">
        <v>67</v>
      </c>
      <c r="C91" s="168"/>
      <c r="D91" s="308" t="s">
        <v>158</v>
      </c>
      <c r="E91" s="368">
        <f t="shared" si="740"/>
        <v>26</v>
      </c>
      <c r="F91" s="492">
        <f t="shared" ca="1" si="741"/>
        <v>-17</v>
      </c>
      <c r="G91" s="655">
        <v>41379</v>
      </c>
      <c r="H91" s="526">
        <v>41415</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1</v>
      </c>
      <c r="AAF91" s="112" t="s">
        <v>0</v>
      </c>
      <c r="AAG91" s="78">
        <f t="shared" ref="AAG91:AAG97" si="746">H90</f>
        <v>41415</v>
      </c>
      <c r="AAH91" s="78">
        <f t="shared" si="745"/>
        <v>41379</v>
      </c>
      <c r="AAI91" s="77"/>
      <c r="AAJ91" s="77"/>
      <c r="AAK91" s="77"/>
      <c r="AAL91" s="65"/>
      <c r="AAM91" s="112"/>
      <c r="AAN91"/>
      <c r="AAT91" s="23"/>
      <c r="AAU91" s="44"/>
    </row>
    <row r="92" spans="1:732" ht="15.75" customHeight="1" outlineLevel="1">
      <c r="A92" s="558"/>
      <c r="B92" s="681" t="s">
        <v>349</v>
      </c>
      <c r="C92" s="239"/>
      <c r="D92" s="308" t="s">
        <v>357</v>
      </c>
      <c r="E92" s="368">
        <f>NETWORKDAYS(G92,H92,S.DDL_DEQClosed)</f>
        <v>0</v>
      </c>
      <c r="F92" s="492">
        <f ca="1">NETWORKDAYS(TODAY(),H92)</f>
        <v>-29598</v>
      </c>
      <c r="G92" s="655"/>
      <c r="H92" s="526"/>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1</v>
      </c>
      <c r="AAF92" s="112" t="s">
        <v>0</v>
      </c>
      <c r="AAG92" s="78">
        <f>H91</f>
        <v>41415</v>
      </c>
      <c r="AAH92" s="78">
        <f>G92</f>
        <v>0</v>
      </c>
      <c r="AAI92" s="77"/>
      <c r="AAJ92" s="77"/>
      <c r="AAK92" s="77"/>
      <c r="AAL92" s="65"/>
      <c r="AAM92" s="112"/>
      <c r="AAN92"/>
      <c r="AAT92" s="23"/>
      <c r="AAU92" s="44"/>
    </row>
    <row r="93" spans="1:732" ht="15.75" customHeight="1" outlineLevel="1">
      <c r="A93" s="558"/>
      <c r="B93" s="376" t="s">
        <v>61</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1</v>
      </c>
      <c r="AAF93" s="583" t="s">
        <v>173</v>
      </c>
      <c r="AAG93" s="39"/>
      <c r="AAH93" s="39" t="s">
        <v>0</v>
      </c>
      <c r="AAI93" s="77"/>
      <c r="AAJ93" s="77"/>
      <c r="AAK93" s="77"/>
      <c r="AAL93" s="65"/>
      <c r="AAM93" s="112"/>
      <c r="AAN93"/>
      <c r="AAT93" s="23"/>
      <c r="AAU93" s="44"/>
    </row>
    <row r="94" spans="1:732" ht="15.75" customHeight="1" outlineLevel="1">
      <c r="A94" s="558"/>
      <c r="B94" s="377" t="s">
        <v>350</v>
      </c>
      <c r="C94" s="673" t="s">
        <v>70</v>
      </c>
      <c r="D94" s="308" t="s">
        <v>369</v>
      </c>
      <c r="E94" s="368">
        <f t="shared" si="740"/>
        <v>0</v>
      </c>
      <c r="F94" s="492">
        <f t="shared" ca="1" si="741"/>
        <v>-29598</v>
      </c>
      <c r="G94" s="655"/>
      <c r="H94" s="526"/>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1</v>
      </c>
      <c r="AAF94" s="112" t="s">
        <v>0</v>
      </c>
      <c r="AAG94" s="78">
        <f>H92</f>
        <v>0</v>
      </c>
      <c r="AAH94" s="78">
        <f>G94</f>
        <v>0</v>
      </c>
      <c r="AAI94" s="77"/>
      <c r="AAJ94" s="77"/>
      <c r="AAK94" s="77"/>
      <c r="AAL94" s="65"/>
      <c r="AAM94" s="112"/>
      <c r="AAN94"/>
      <c r="AAT94" s="23"/>
      <c r="AAU94" s="44"/>
    </row>
    <row r="95" spans="1:732" ht="15.75" customHeight="1" outlineLevel="1">
      <c r="A95" s="558"/>
      <c r="B95" s="377" t="s">
        <v>351</v>
      </c>
      <c r="C95" s="239"/>
      <c r="D95" s="308" t="s">
        <v>371</v>
      </c>
      <c r="E95" s="368">
        <f t="shared" si="740"/>
        <v>26</v>
      </c>
      <c r="F95" s="492">
        <f t="shared" ca="1" si="741"/>
        <v>-17</v>
      </c>
      <c r="G95" s="655">
        <v>41379</v>
      </c>
      <c r="H95" s="526">
        <v>41415</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1</v>
      </c>
      <c r="AAF95" s="112" t="s">
        <v>0</v>
      </c>
      <c r="AAG95" s="78">
        <f t="shared" si="746"/>
        <v>0</v>
      </c>
      <c r="AAH95" s="78">
        <f t="shared" si="745"/>
        <v>41379</v>
      </c>
      <c r="AAI95" s="77"/>
      <c r="AAJ95" s="77"/>
      <c r="AAK95" s="77"/>
      <c r="AAL95" s="65"/>
      <c r="AAM95" s="112"/>
      <c r="AAN95"/>
      <c r="AAT95" s="23"/>
      <c r="AAU95" s="44"/>
    </row>
    <row r="96" spans="1:732" ht="15.75" customHeight="1" outlineLevel="1">
      <c r="A96" s="558"/>
      <c r="B96" s="377" t="s">
        <v>352</v>
      </c>
      <c r="C96" s="239"/>
      <c r="D96" s="308" t="s">
        <v>369</v>
      </c>
      <c r="E96" s="368">
        <f t="shared" si="740"/>
        <v>0</v>
      </c>
      <c r="F96" s="492">
        <f t="shared" ca="1" si="741"/>
        <v>-29598</v>
      </c>
      <c r="G96" s="655"/>
      <c r="H96" s="526"/>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1</v>
      </c>
      <c r="AAF96" s="112" t="s">
        <v>0</v>
      </c>
      <c r="AAG96" s="78">
        <f t="shared" si="746"/>
        <v>41415</v>
      </c>
      <c r="AAH96" s="78">
        <f t="shared" si="745"/>
        <v>0</v>
      </c>
      <c r="AAI96" s="77"/>
      <c r="AAJ96" s="77"/>
      <c r="AAK96" s="77"/>
      <c r="AAL96" s="65"/>
      <c r="AAM96" s="112"/>
      <c r="AAN96"/>
      <c r="AAT96" s="23"/>
      <c r="AAU96" s="44"/>
    </row>
    <row r="97" spans="1:732" ht="15.75" customHeight="1" outlineLevel="1">
      <c r="A97" s="558"/>
      <c r="B97" s="378" t="s">
        <v>195</v>
      </c>
      <c r="C97" s="239"/>
      <c r="D97" s="308" t="s">
        <v>357</v>
      </c>
      <c r="E97" s="368">
        <f t="shared" si="740"/>
        <v>26</v>
      </c>
      <c r="F97" s="492">
        <f t="shared" ca="1" si="741"/>
        <v>-17</v>
      </c>
      <c r="G97" s="655">
        <v>41379</v>
      </c>
      <c r="H97" s="526">
        <v>41415</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1</v>
      </c>
      <c r="AAF97" s="112" t="s">
        <v>0</v>
      </c>
      <c r="AAG97" s="78">
        <f t="shared" si="746"/>
        <v>0</v>
      </c>
      <c r="AAH97" s="78">
        <f t="shared" si="745"/>
        <v>41379</v>
      </c>
      <c r="AAI97" s="77"/>
      <c r="AAJ97" s="77"/>
      <c r="AAK97" s="77"/>
      <c r="AAL97" s="65"/>
      <c r="AAM97" s="112"/>
      <c r="AAN97"/>
      <c r="AAT97" s="23"/>
      <c r="AAU97" s="44"/>
    </row>
    <row r="98" spans="1:732" ht="81.75" customHeight="1" outlineLevel="1">
      <c r="A98" s="558"/>
      <c r="B98" s="777" t="s">
        <v>341</v>
      </c>
      <c r="C98" s="777"/>
      <c r="D98" s="777"/>
      <c r="E98" s="777"/>
      <c r="F98" s="777"/>
      <c r="G98" s="777"/>
      <c r="H98" s="777"/>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1</v>
      </c>
      <c r="AAF98" s="583" t="s">
        <v>173</v>
      </c>
      <c r="AAG98" s="76"/>
      <c r="AAH98" s="76"/>
      <c r="AAI98" s="76"/>
      <c r="AAJ98" s="57"/>
      <c r="AAK98" s="57"/>
      <c r="AAL98" s="40"/>
      <c r="AAM98" s="112"/>
      <c r="AAN98"/>
      <c r="AAT98" s="23"/>
      <c r="AAU98" s="44"/>
    </row>
    <row r="99" spans="1:732" ht="15.75" customHeight="1" outlineLevel="1">
      <c r="A99" s="558"/>
      <c r="B99" s="240" t="s">
        <v>21</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1</v>
      </c>
      <c r="AAF99" s="583" t="s">
        <v>173</v>
      </c>
      <c r="AAG99" s="63"/>
      <c r="AAH99" s="63"/>
      <c r="AAI99" s="63"/>
      <c r="AAJ99" s="56"/>
      <c r="AAK99" s="56"/>
      <c r="AAL99" s="39"/>
      <c r="AAM99" s="112"/>
      <c r="AAN99"/>
      <c r="AAT99" s="23"/>
      <c r="AAU99" s="44"/>
    </row>
    <row r="100" spans="1:732" ht="15.75" customHeight="1" outlineLevel="1">
      <c r="A100" s="558"/>
      <c r="B100" s="387" t="s">
        <v>335</v>
      </c>
      <c r="C100" s="168"/>
      <c r="D100" s="308" t="s">
        <v>381</v>
      </c>
      <c r="E100" s="368">
        <f t="shared" ref="E100:E108" si="747">NETWORKDAYS(G100,H100,S.DDL_DEQClosed)</f>
        <v>26</v>
      </c>
      <c r="F100" s="492">
        <f t="shared" ref="F100:F108" ca="1" si="748">NETWORKDAYS(TODAY(),H100)</f>
        <v>-17</v>
      </c>
      <c r="G100" s="655">
        <v>41379</v>
      </c>
      <c r="H100" s="526">
        <v>41415</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1</v>
      </c>
      <c r="AAF100" s="112" t="s">
        <v>0</v>
      </c>
      <c r="AAG100" s="78">
        <f>H97</f>
        <v>41415</v>
      </c>
      <c r="AAH100" s="78">
        <f>G100</f>
        <v>41379</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314</v>
      </c>
      <c r="C101" s="168"/>
      <c r="D101" s="384" t="s">
        <v>382</v>
      </c>
      <c r="E101" s="368">
        <f t="shared" si="747"/>
        <v>0</v>
      </c>
      <c r="F101" s="492">
        <f t="shared" ca="1" si="748"/>
        <v>-29598</v>
      </c>
      <c r="G101" s="655"/>
      <c r="H101" s="526"/>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1</v>
      </c>
      <c r="AAF101" s="112" t="s">
        <v>0</v>
      </c>
      <c r="AAG101" s="78">
        <f>H100</f>
        <v>41415</v>
      </c>
      <c r="AAH101" s="78">
        <f>G101</f>
        <v>0</v>
      </c>
      <c r="AAI101" s="63"/>
      <c r="AAJ101" s="56"/>
      <c r="AAK101" s="56"/>
      <c r="AAL101" s="39"/>
      <c r="AAM101" s="112"/>
      <c r="AAN101"/>
      <c r="AAT101" s="23"/>
      <c r="AAU101" s="44"/>
    </row>
    <row r="102" spans="1:732" s="23" customFormat="1" ht="15.75" customHeight="1" outlineLevel="1">
      <c r="A102" s="558"/>
      <c r="B102" s="387" t="s">
        <v>190</v>
      </c>
      <c r="C102" s="673" t="s">
        <v>70</v>
      </c>
      <c r="D102" s="308" t="s">
        <v>158</v>
      </c>
      <c r="E102" s="368"/>
      <c r="F102" s="492">
        <f t="shared" ref="F102" ca="1" si="749">NETWORKDAYS(TODAY(),H102)</f>
        <v>-29598</v>
      </c>
      <c r="G102" s="655"/>
      <c r="H102" s="526"/>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1</v>
      </c>
      <c r="AAF102" s="112" t="s">
        <v>0</v>
      </c>
      <c r="AAG102" s="78">
        <f>H101</f>
        <v>0</v>
      </c>
      <c r="AAH102" s="78">
        <f t="shared" ref="AAH102:AAH106" si="750">G102</f>
        <v>0</v>
      </c>
      <c r="AAI102" s="63"/>
      <c r="AAJ102" s="56"/>
      <c r="AAK102" s="56"/>
      <c r="AAL102" s="39"/>
      <c r="AAM102" s="112"/>
      <c r="AAU102" s="44"/>
      <c r="AAV102"/>
      <c r="AAW102"/>
      <c r="AAX102"/>
      <c r="AAY102"/>
      <c r="AAZ102"/>
      <c r="ABA102"/>
      <c r="ABB102"/>
      <c r="ABC102"/>
      <c r="ABD102"/>
    </row>
    <row r="103" spans="1:732" ht="15.75" customHeight="1" outlineLevel="1">
      <c r="A103" s="558"/>
      <c r="B103" s="387" t="s">
        <v>196</v>
      </c>
      <c r="C103" s="168"/>
      <c r="D103" s="384" t="s">
        <v>382</v>
      </c>
      <c r="E103" s="368">
        <f t="shared" si="747"/>
        <v>26</v>
      </c>
      <c r="F103" s="492">
        <f t="shared" ca="1" si="748"/>
        <v>-17</v>
      </c>
      <c r="G103" s="655">
        <v>41379</v>
      </c>
      <c r="H103" s="526">
        <v>41415</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1</v>
      </c>
      <c r="AAF103" s="112" t="s">
        <v>0</v>
      </c>
      <c r="AAG103" s="78">
        <f>H102</f>
        <v>0</v>
      </c>
      <c r="AAH103" s="78">
        <f t="shared" si="750"/>
        <v>41379</v>
      </c>
      <c r="AAI103" s="63"/>
      <c r="AAJ103" s="56"/>
      <c r="AAK103" s="56"/>
      <c r="AAL103" s="65" t="s">
        <v>0</v>
      </c>
      <c r="AAM103" s="112"/>
      <c r="AAN103"/>
      <c r="AAT103" s="23"/>
      <c r="AAU103" s="44"/>
    </row>
    <row r="104" spans="1:732" ht="15" customHeight="1" outlineLevel="1">
      <c r="A104" s="558"/>
      <c r="B104" s="375" t="s">
        <v>126</v>
      </c>
      <c r="C104" s="676" t="s">
        <v>91</v>
      </c>
      <c r="D104" s="308" t="s">
        <v>357</v>
      </c>
      <c r="E104" s="368">
        <f>NETWORKDAYS(G104,H104,S.DDL_DEQClosed)</f>
        <v>26</v>
      </c>
      <c r="F104" s="492">
        <f ca="1">NETWORKDAYS(TODAY(),H104)</f>
        <v>-17</v>
      </c>
      <c r="G104" s="655">
        <v>41379</v>
      </c>
      <c r="H104" s="526">
        <v>41415</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1</v>
      </c>
      <c r="AAF104" s="112" t="s">
        <v>0</v>
      </c>
      <c r="AAG104" s="78">
        <f>H106</f>
        <v>0</v>
      </c>
      <c r="AAH104" s="78">
        <f>G104</f>
        <v>41379</v>
      </c>
      <c r="AAI104" s="63"/>
      <c r="AAJ104" s="56"/>
      <c r="AAK104" s="56"/>
      <c r="AAL104" s="39"/>
      <c r="AAM104" s="112"/>
      <c r="AAN104"/>
      <c r="AAT104" s="23"/>
      <c r="AAU104" s="44"/>
    </row>
    <row r="105" spans="1:732" ht="15.75" customHeight="1" outlineLevel="1">
      <c r="A105" s="558"/>
      <c r="B105" s="375" t="s">
        <v>354</v>
      </c>
      <c r="C105" s="168"/>
      <c r="D105" s="308" t="s">
        <v>372</v>
      </c>
      <c r="E105" s="368">
        <f t="shared" si="747"/>
        <v>0</v>
      </c>
      <c r="F105" s="492">
        <f t="shared" ca="1" si="748"/>
        <v>-29598</v>
      </c>
      <c r="G105" s="655"/>
      <c r="H105" s="526"/>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1</v>
      </c>
      <c r="AAF105" s="112" t="s">
        <v>0</v>
      </c>
      <c r="AAG105" s="78">
        <f>H88</f>
        <v>41415</v>
      </c>
      <c r="AAH105" s="78">
        <f t="shared" si="750"/>
        <v>0</v>
      </c>
      <c r="AAI105" s="63"/>
      <c r="AAJ105" s="56"/>
      <c r="AAK105" s="56"/>
      <c r="AAL105" s="39"/>
      <c r="AAM105" s="112"/>
      <c r="AAN105"/>
      <c r="AAT105" s="23"/>
      <c r="AAU105" s="44"/>
    </row>
    <row r="106" spans="1:732" ht="15" customHeight="1" outlineLevel="1">
      <c r="A106" s="558"/>
      <c r="B106" s="343" t="s">
        <v>191</v>
      </c>
      <c r="C106" s="168"/>
      <c r="D106" s="308" t="s">
        <v>158</v>
      </c>
      <c r="E106" s="368">
        <f t="shared" si="747"/>
        <v>0</v>
      </c>
      <c r="F106" s="492">
        <f t="shared" ca="1" si="748"/>
        <v>-29598</v>
      </c>
      <c r="G106" s="655"/>
      <c r="H106" s="526"/>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1</v>
      </c>
      <c r="AAF106" s="112" t="s">
        <v>0</v>
      </c>
      <c r="AAG106" s="78">
        <f t="shared" ref="AAG106" si="751">H105</f>
        <v>0</v>
      </c>
      <c r="AAH106" s="78">
        <f t="shared" si="750"/>
        <v>0</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60</v>
      </c>
      <c r="C107" s="168"/>
      <c r="D107" s="761"/>
      <c r="E107" s="761"/>
      <c r="F107" s="761"/>
      <c r="G107" s="399"/>
      <c r="H107" s="399"/>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1</v>
      </c>
      <c r="AAF107" s="583" t="s">
        <v>173</v>
      </c>
      <c r="AAG107" s="39" t="s">
        <v>0</v>
      </c>
      <c r="AAH107" s="39" t="s">
        <v>0</v>
      </c>
      <c r="AAI107" s="39"/>
      <c r="AAJ107" s="56"/>
      <c r="AAK107" s="56"/>
      <c r="AAL107" s="39"/>
      <c r="AAM107" s="112"/>
      <c r="AAN107"/>
      <c r="AAT107" s="23"/>
      <c r="AAU107" s="44"/>
    </row>
    <row r="108" spans="1:732" ht="15" customHeight="1" outlineLevel="2">
      <c r="A108" s="558"/>
      <c r="B108" s="375" t="s">
        <v>57</v>
      </c>
      <c r="C108" s="347"/>
      <c r="D108" s="308" t="s">
        <v>357</v>
      </c>
      <c r="E108" s="368">
        <f t="shared" si="747"/>
        <v>26</v>
      </c>
      <c r="F108" s="492">
        <f t="shared" ca="1" si="748"/>
        <v>-17</v>
      </c>
      <c r="G108" s="655">
        <v>41379</v>
      </c>
      <c r="H108" s="526">
        <v>41415</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1</v>
      </c>
      <c r="AAF108" s="112"/>
      <c r="AAG108" s="78">
        <f>H104</f>
        <v>41415</v>
      </c>
      <c r="AAH108" s="78">
        <f t="shared" ref="AAH108" si="752">G108</f>
        <v>41379</v>
      </c>
      <c r="AAI108" s="63"/>
      <c r="AAJ108" s="56"/>
      <c r="AAK108" s="56"/>
      <c r="AAL108" s="39"/>
      <c r="AAM108" s="112"/>
      <c r="AAN108"/>
      <c r="AAT108" s="23"/>
      <c r="AAU108" s="44"/>
    </row>
    <row r="109" spans="1:732" ht="15" customHeight="1" outlineLevel="2">
      <c r="A109" s="558"/>
      <c r="B109" s="376" t="s">
        <v>56</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1</v>
      </c>
      <c r="AAF109" s="583" t="s">
        <v>173</v>
      </c>
      <c r="AAG109" s="63"/>
      <c r="AAH109" s="76"/>
      <c r="AAI109" s="76"/>
      <c r="AAJ109" s="56"/>
      <c r="AAK109" s="56"/>
      <c r="AAL109" s="39"/>
      <c r="AAM109" s="112"/>
      <c r="AAN109"/>
      <c r="AAT109" s="23"/>
      <c r="AAU109" s="44"/>
    </row>
    <row r="110" spans="1:732" ht="15" customHeight="1" outlineLevel="2">
      <c r="A110" s="558"/>
      <c r="B110" s="377" t="str">
        <f>"Draft AGENDA."&amp;TEXT($G$107,"mm.dd.yy")&amp;""</f>
        <v>Draft AGENDA.01.00.00</v>
      </c>
      <c r="C110" s="231" t="s">
        <v>70</v>
      </c>
      <c r="D110" s="308" t="s">
        <v>55</v>
      </c>
      <c r="E110" s="368">
        <f t="shared" ref="E110:E121" si="753">NETWORKDAYS(G110,H110,S.DDL_DEQClosed)</f>
        <v>26</v>
      </c>
      <c r="F110" s="492">
        <f t="shared" ref="F110:F121" ca="1" si="754">NETWORKDAYS(TODAY(),H110)</f>
        <v>-17</v>
      </c>
      <c r="G110" s="655">
        <v>41379</v>
      </c>
      <c r="H110" s="526">
        <v>41415</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1</v>
      </c>
      <c r="AAF110" s="112" t="s">
        <v>0</v>
      </c>
      <c r="AAG110" s="78">
        <f>H108</f>
        <v>41415</v>
      </c>
      <c r="AAH110" s="78">
        <f>G110</f>
        <v>41379</v>
      </c>
      <c r="AAI110" s="77"/>
      <c r="AAJ110" s="79"/>
      <c r="AAK110" s="79"/>
      <c r="AAL110" s="89" t="str">
        <f>"Draft "&amp;S.CodeName&amp;"AGENDA.mm.dd.yyyy.2.00"</f>
        <v>Draft AGENDA.mm.dd.yyyy.2.00</v>
      </c>
      <c r="AAM110" s="112"/>
      <c r="AAN110"/>
      <c r="AAT110" s="23"/>
      <c r="AAU110" s="44"/>
    </row>
    <row r="111" spans="1:732" ht="15" customHeight="1" outlineLevel="2">
      <c r="A111" s="558"/>
      <c r="B111" s="391" t="s">
        <v>194</v>
      </c>
      <c r="C111" s="390"/>
      <c r="D111" s="308" t="s">
        <v>55</v>
      </c>
      <c r="E111" s="368">
        <f t="shared" si="753"/>
        <v>0</v>
      </c>
      <c r="F111" s="492">
        <f t="shared" ca="1" si="754"/>
        <v>-29598</v>
      </c>
      <c r="G111" s="383"/>
      <c r="H111" s="369"/>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1</v>
      </c>
      <c r="AAF111" s="112" t="s">
        <v>0</v>
      </c>
      <c r="AAG111" s="78">
        <f>H110</f>
        <v>41415</v>
      </c>
      <c r="AAH111" s="78">
        <f t="shared" ref="AAH111:AAH121" si="755">G111</f>
        <v>0</v>
      </c>
      <c r="AAI111" s="63"/>
      <c r="AAJ111" s="56"/>
      <c r="AAK111" s="56"/>
      <c r="AAL111" s="56"/>
      <c r="AAM111" s="112"/>
      <c r="AAN111"/>
      <c r="AAT111" s="23"/>
      <c r="AAU111" s="44"/>
    </row>
    <row r="112" spans="1:732" ht="15" customHeight="1" outlineLevel="2">
      <c r="A112" s="558"/>
      <c r="B112" s="391" t="s">
        <v>194</v>
      </c>
      <c r="C112" s="390"/>
      <c r="D112" s="308" t="s">
        <v>55</v>
      </c>
      <c r="E112" s="368">
        <f t="shared" si="753"/>
        <v>0</v>
      </c>
      <c r="F112" s="492">
        <f t="shared" ca="1" si="754"/>
        <v>-29598</v>
      </c>
      <c r="G112" s="383"/>
      <c r="H112" s="369"/>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1</v>
      </c>
      <c r="AAF112" s="112" t="s">
        <v>0</v>
      </c>
      <c r="AAG112" s="78">
        <f>H111</f>
        <v>0</v>
      </c>
      <c r="AAH112" s="78">
        <f t="shared" si="755"/>
        <v>0</v>
      </c>
      <c r="AAI112" s="63"/>
      <c r="AAJ112" s="56"/>
      <c r="AAK112" s="56"/>
      <c r="AAL112" s="56"/>
      <c r="AAM112" s="112"/>
      <c r="AAN112"/>
      <c r="AAT112" s="23"/>
      <c r="AAU112" s="44"/>
    </row>
    <row r="113" spans="1:732" ht="15" customHeight="1" outlineLevel="2">
      <c r="A113" s="558"/>
      <c r="B113" s="391" t="s">
        <v>194</v>
      </c>
      <c r="C113" s="390"/>
      <c r="D113" s="308" t="s">
        <v>55</v>
      </c>
      <c r="E113" s="368">
        <f t="shared" si="753"/>
        <v>0</v>
      </c>
      <c r="F113" s="492">
        <f t="shared" ca="1" si="754"/>
        <v>-29598</v>
      </c>
      <c r="G113" s="383"/>
      <c r="H113" s="369"/>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1</v>
      </c>
      <c r="AAF113" s="112" t="s">
        <v>0</v>
      </c>
      <c r="AAG113" s="78">
        <f>H112</f>
        <v>0</v>
      </c>
      <c r="AAH113" s="78">
        <f t="shared" si="755"/>
        <v>0</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194</v>
      </c>
      <c r="C114" s="390"/>
      <c r="D114" s="308" t="s">
        <v>55</v>
      </c>
      <c r="E114" s="368">
        <f t="shared" si="753"/>
        <v>0</v>
      </c>
      <c r="F114" s="492">
        <f t="shared" ca="1" si="754"/>
        <v>-29598</v>
      </c>
      <c r="G114" s="383"/>
      <c r="H114" s="369"/>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1</v>
      </c>
      <c r="AAF114" s="112" t="s">
        <v>0</v>
      </c>
      <c r="AAG114" s="78">
        <f t="shared" ref="AAG114:AAG119" si="756">H113</f>
        <v>0</v>
      </c>
      <c r="AAH114" s="78">
        <f t="shared" si="755"/>
        <v>0</v>
      </c>
      <c r="AAI114" s="63"/>
      <c r="AAJ114" s="56"/>
      <c r="AAK114" s="56"/>
      <c r="AAL114" s="56"/>
      <c r="AAM114" s="112"/>
      <c r="AAN114"/>
      <c r="AAT114" s="23"/>
      <c r="AAU114" s="44"/>
    </row>
    <row r="115" spans="1:732" s="23" customFormat="1" ht="15" customHeight="1" outlineLevel="2">
      <c r="A115" s="558"/>
      <c r="B115" s="392" t="s">
        <v>188</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1</v>
      </c>
      <c r="AAF115" s="583" t="s">
        <v>173</v>
      </c>
      <c r="AAG115" s="39"/>
      <c r="AAH115" s="39"/>
      <c r="AAI115" s="39"/>
      <c r="AAJ115" s="56"/>
      <c r="AAK115" s="56"/>
      <c r="AAL115" s="56"/>
      <c r="AAM115" s="112"/>
      <c r="AAU115" s="44"/>
    </row>
    <row r="116" spans="1:732" ht="15" customHeight="1" outlineLevel="2">
      <c r="A116" s="558"/>
      <c r="B116" s="393" t="str">
        <f>"Draft optional PRESENTATION."&amp;TEXT($G$107,"mm.dd.yy")&amp;""</f>
        <v>Draft optional PRESENTATION.01.00.00</v>
      </c>
      <c r="C116" s="231" t="s">
        <v>70</v>
      </c>
      <c r="D116" s="308" t="s">
        <v>55</v>
      </c>
      <c r="E116" s="368">
        <f t="shared" si="753"/>
        <v>26</v>
      </c>
      <c r="F116" s="492">
        <f t="shared" ca="1" si="754"/>
        <v>-17</v>
      </c>
      <c r="G116" s="655">
        <v>41379</v>
      </c>
      <c r="H116" s="526">
        <v>41415</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1</v>
      </c>
      <c r="AAF116" s="112" t="s">
        <v>0</v>
      </c>
      <c r="AAG116" s="78">
        <f>H114</f>
        <v>0</v>
      </c>
      <c r="AAH116" s="78">
        <f t="shared" si="755"/>
        <v>41379</v>
      </c>
      <c r="AAI116" s="63"/>
      <c r="AAJ116" s="56"/>
      <c r="AAK116" s="56"/>
      <c r="AAL116" s="56"/>
      <c r="AAM116" s="112"/>
      <c r="AAN116"/>
      <c r="AAT116" s="23"/>
      <c r="AAU116" s="44"/>
    </row>
    <row r="117" spans="1:732" s="23" customFormat="1" ht="15" customHeight="1" outlineLevel="2">
      <c r="A117" s="558"/>
      <c r="B117" s="393" t="s">
        <v>198</v>
      </c>
      <c r="C117" s="390"/>
      <c r="D117" s="308" t="s">
        <v>55</v>
      </c>
      <c r="E117" s="368">
        <f t="shared" ref="E117" si="757">NETWORKDAYS(G117,H117,S.DDL_DEQClosed)</f>
        <v>0</v>
      </c>
      <c r="F117" s="492">
        <f t="shared" ref="F117" ca="1" si="758">NETWORKDAYS(TODAY(),H117)</f>
        <v>-29598</v>
      </c>
      <c r="G117" s="383"/>
      <c r="H117" s="369"/>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59">IF(S.InvolveCommittee=TRUE,1,0)</f>
        <v>1</v>
      </c>
      <c r="AAF117" s="112" t="s">
        <v>0</v>
      </c>
      <c r="AAG117" s="78">
        <f t="shared" ref="AAG117" si="760">H116</f>
        <v>41415</v>
      </c>
      <c r="AAH117" s="78">
        <f t="shared" ref="AAH117" si="761">G117</f>
        <v>0</v>
      </c>
      <c r="AAI117" s="63"/>
      <c r="AAJ117" s="56"/>
      <c r="AAK117" s="56"/>
      <c r="AAL117" s="56"/>
      <c r="AAM117" s="112"/>
      <c r="AAU117" s="44"/>
      <c r="AAV117"/>
      <c r="AAW117"/>
      <c r="AAX117"/>
      <c r="AAY117"/>
      <c r="AAZ117"/>
      <c r="ABA117"/>
      <c r="ABB117"/>
      <c r="ABC117"/>
      <c r="ABD117"/>
    </row>
    <row r="118" spans="1:732" ht="15" customHeight="1" outlineLevel="2">
      <c r="A118" s="558"/>
      <c r="B118" s="393" t="s">
        <v>192</v>
      </c>
      <c r="C118" s="390"/>
      <c r="D118" s="308" t="s">
        <v>55</v>
      </c>
      <c r="E118" s="368">
        <f t="shared" si="753"/>
        <v>0</v>
      </c>
      <c r="F118" s="492">
        <f t="shared" ca="1" si="754"/>
        <v>-29598</v>
      </c>
      <c r="G118" s="383"/>
      <c r="H118" s="369"/>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59"/>
        <v>1</v>
      </c>
      <c r="AAF118" s="112" t="s">
        <v>0</v>
      </c>
      <c r="AAG118" s="78">
        <f>H117</f>
        <v>0</v>
      </c>
      <c r="AAH118" s="78">
        <f t="shared" si="755"/>
        <v>0</v>
      </c>
      <c r="AAI118" s="63"/>
      <c r="AAJ118" s="56"/>
      <c r="AAK118" s="56"/>
      <c r="AAL118" s="56"/>
      <c r="AAM118" s="112"/>
      <c r="AAN118"/>
      <c r="AAT118" s="23"/>
      <c r="AAU118" s="44"/>
    </row>
    <row r="119" spans="1:732" ht="15" customHeight="1" outlineLevel="2">
      <c r="A119" s="558"/>
      <c r="B119" s="393" t="s">
        <v>193</v>
      </c>
      <c r="C119" s="390"/>
      <c r="D119" s="308" t="s">
        <v>55</v>
      </c>
      <c r="E119" s="368">
        <f t="shared" si="753"/>
        <v>0</v>
      </c>
      <c r="F119" s="492">
        <f t="shared" ca="1" si="754"/>
        <v>-29598</v>
      </c>
      <c r="G119" s="383"/>
      <c r="H119" s="369"/>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59"/>
        <v>1</v>
      </c>
      <c r="AAF119" s="112" t="s">
        <v>0</v>
      </c>
      <c r="AAG119" s="78">
        <f t="shared" si="756"/>
        <v>0</v>
      </c>
      <c r="AAH119" s="78">
        <f t="shared" si="755"/>
        <v>0</v>
      </c>
      <c r="AAI119" s="63"/>
      <c r="AAJ119" s="56"/>
      <c r="AAK119" s="56"/>
      <c r="AAL119" s="56"/>
      <c r="AAM119" s="112"/>
      <c r="AAN119"/>
      <c r="AAT119" s="23"/>
      <c r="AAU119" s="44"/>
    </row>
    <row r="120" spans="1:732" ht="15" customHeight="1" outlineLevel="2">
      <c r="A120" s="558"/>
      <c r="B120" s="394" t="s">
        <v>189</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59"/>
        <v>1</v>
      </c>
      <c r="AAF120" s="583" t="s">
        <v>173</v>
      </c>
      <c r="AAG120" s="39"/>
      <c r="AAH120" s="39"/>
      <c r="AAI120" s="39"/>
      <c r="AAJ120" s="56"/>
      <c r="AAK120" s="56"/>
      <c r="AAL120" s="56"/>
      <c r="AAM120" s="112"/>
      <c r="AAN120"/>
      <c r="AAT120" s="23"/>
      <c r="AAU120" s="44"/>
    </row>
    <row r="121" spans="1:732" ht="15" customHeight="1" outlineLevel="2">
      <c r="A121" s="558"/>
      <c r="B121" s="377" t="str">
        <f>"Draft COMMITTEE.NOTICE."&amp;TEXT($G$107,"mm.dd.yy")&amp;""</f>
        <v>Draft COMMITTEE.NOTICE.01.00.00</v>
      </c>
      <c r="C121" s="390"/>
      <c r="D121" s="308" t="s">
        <v>369</v>
      </c>
      <c r="E121" s="368">
        <f t="shared" si="753"/>
        <v>0</v>
      </c>
      <c r="F121" s="492">
        <f t="shared" ca="1" si="754"/>
        <v>-29598</v>
      </c>
      <c r="G121" s="655"/>
      <c r="H121" s="526"/>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59"/>
        <v>1</v>
      </c>
      <c r="AAF121" s="112" t="s">
        <v>0</v>
      </c>
      <c r="AAG121" s="78">
        <f>H119</f>
        <v>0</v>
      </c>
      <c r="AAH121" s="78">
        <f t="shared" si="755"/>
        <v>0</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21</v>
      </c>
      <c r="C122" s="396"/>
      <c r="D122" s="197"/>
      <c r="E122" s="345"/>
      <c r="F122" s="366"/>
      <c r="G122" s="403"/>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59"/>
        <v>1</v>
      </c>
      <c r="AAF122" s="583" t="s">
        <v>173</v>
      </c>
      <c r="AAG122" s="63"/>
      <c r="AAH122" s="76" t="s">
        <v>0</v>
      </c>
      <c r="AAI122" s="77"/>
      <c r="AAJ122" s="77"/>
      <c r="AAK122" s="77"/>
      <c r="AAL122" s="56"/>
      <c r="AAM122" s="112"/>
      <c r="AAN122"/>
      <c r="AAT122" s="23"/>
      <c r="AAU122" s="44"/>
    </row>
    <row r="123" spans="1:732" ht="15" customHeight="1" outlineLevel="2">
      <c r="A123" s="558"/>
      <c r="B123" s="387" t="s">
        <v>197</v>
      </c>
      <c r="C123" s="347"/>
      <c r="D123" s="308" t="s">
        <v>158</v>
      </c>
      <c r="E123" s="368">
        <f>NETWORKDAYS(G123,H123,S.DDL_DEQClosed)</f>
        <v>26</v>
      </c>
      <c r="F123" s="492">
        <f ca="1">NETWORKDAYS(TODAY(),H123)</f>
        <v>-17</v>
      </c>
      <c r="G123" s="655">
        <v>41379</v>
      </c>
      <c r="H123" s="526">
        <v>41415</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59"/>
        <v>1</v>
      </c>
      <c r="AAF123" s="112"/>
      <c r="AAG123" s="78">
        <f>H121</f>
        <v>0</v>
      </c>
      <c r="AAH123" s="78">
        <f>G123</f>
        <v>41379</v>
      </c>
      <c r="AAI123" s="77"/>
      <c r="AAJ123" s="77"/>
      <c r="AAK123" s="77"/>
      <c r="AAL123" s="56"/>
      <c r="AAM123" s="112"/>
      <c r="AAN123"/>
      <c r="AAT123" s="23"/>
      <c r="AAU123" s="44"/>
    </row>
    <row r="124" spans="1:732" ht="15" customHeight="1" outlineLevel="2">
      <c r="A124" s="558"/>
      <c r="B124" s="243" t="s">
        <v>54</v>
      </c>
      <c r="C124" s="168"/>
      <c r="D124" s="308" t="s">
        <v>357</v>
      </c>
      <c r="E124" s="368">
        <f t="shared" ref="E124:E126" si="762">NETWORKDAYS(G124,H124,S.DDL_DEQClosed)</f>
        <v>29579</v>
      </c>
      <c r="F124" s="492">
        <f t="shared" ref="F124:F126" ca="1" si="763">NETWORKDAYS(TODAY(),H124)</f>
        <v>-15</v>
      </c>
      <c r="G124" s="383"/>
      <c r="H124" s="369">
        <v>41417</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59"/>
        <v>1</v>
      </c>
      <c r="AAF124" s="112"/>
      <c r="AAG124" s="78">
        <f>H123</f>
        <v>41415</v>
      </c>
      <c r="AAH124" s="78">
        <f t="shared" ref="AAH124:AAH126" si="764">G124</f>
        <v>0</v>
      </c>
      <c r="AAI124" s="77"/>
      <c r="AAJ124" s="77"/>
      <c r="AAK124" s="77"/>
      <c r="AAL124" s="56"/>
      <c r="AAM124" s="112"/>
      <c r="AAN124"/>
      <c r="AAT124" s="23"/>
      <c r="AAU124" s="44"/>
    </row>
    <row r="125" spans="1:732" ht="15" customHeight="1" outlineLevel="2">
      <c r="A125" s="558"/>
      <c r="B125" s="247" t="str">
        <f>"Draft MINUTES."&amp;TEXT($G$107,"mm.dd.yy")&amp;""</f>
        <v>Draft MINUTES.01.00.00</v>
      </c>
      <c r="C125" s="231" t="s">
        <v>70</v>
      </c>
      <c r="D125" s="278" t="s">
        <v>369</v>
      </c>
      <c r="E125" s="368">
        <f t="shared" si="762"/>
        <v>29586</v>
      </c>
      <c r="F125" s="492">
        <f t="shared" ca="1" si="763"/>
        <v>-6</v>
      </c>
      <c r="G125" s="383"/>
      <c r="H125" s="369">
        <v>41430</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59"/>
        <v>1</v>
      </c>
      <c r="AAF125" s="112"/>
      <c r="AAG125" s="78">
        <f t="shared" ref="AAG125:AAG126" si="765">H124</f>
        <v>41417</v>
      </c>
      <c r="AAH125" s="78">
        <f t="shared" si="764"/>
        <v>0</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53</v>
      </c>
      <c r="C126" s="168"/>
      <c r="D126" s="308" t="s">
        <v>357</v>
      </c>
      <c r="E126" s="368">
        <f t="shared" si="762"/>
        <v>29586</v>
      </c>
      <c r="F126" s="492">
        <f t="shared" ca="1" si="763"/>
        <v>-6</v>
      </c>
      <c r="G126" s="383"/>
      <c r="H126" s="369">
        <v>41430</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59"/>
        <v>1</v>
      </c>
      <c r="AAF126" s="112"/>
      <c r="AAG126" s="78">
        <f t="shared" si="765"/>
        <v>41430</v>
      </c>
      <c r="AAH126" s="78">
        <f t="shared" si="764"/>
        <v>0</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59</v>
      </c>
      <c r="C127" s="168"/>
      <c r="D127" s="761"/>
      <c r="E127" s="761"/>
      <c r="F127" s="761"/>
      <c r="G127" s="399"/>
      <c r="H127" s="399"/>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59"/>
        <v>1</v>
      </c>
      <c r="AAF127" s="583" t="s">
        <v>173</v>
      </c>
      <c r="AAG127" s="39" t="s">
        <v>0</v>
      </c>
      <c r="AAH127" s="39" t="s">
        <v>0</v>
      </c>
      <c r="AAI127" s="39"/>
      <c r="AAJ127" s="56"/>
      <c r="AAK127" s="56"/>
      <c r="AAL127" s="56"/>
      <c r="AAM127" s="112"/>
      <c r="AAU127" s="44"/>
    </row>
    <row r="128" spans="1:732" s="23" customFormat="1" ht="15" hidden="1" customHeight="1" outlineLevel="2">
      <c r="A128" s="558"/>
      <c r="B128" s="375" t="s">
        <v>57</v>
      </c>
      <c r="C128" s="168"/>
      <c r="D128" s="308" t="s">
        <v>357</v>
      </c>
      <c r="E128" s="368">
        <f t="shared" ref="E128" si="766">NETWORKDAYS(G128,H128,S.DDL_DEQClosed)</f>
        <v>0</v>
      </c>
      <c r="F128" s="492">
        <f t="shared" ref="F128" ca="1" si="767">NETWORKDAYS(TODAY(),H128)</f>
        <v>-29598</v>
      </c>
      <c r="G128" s="383"/>
      <c r="H128" s="369"/>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59"/>
        <v>1</v>
      </c>
      <c r="AAF128" s="112"/>
      <c r="AAG128" s="78">
        <f>H125</f>
        <v>41430</v>
      </c>
      <c r="AAH128" s="78">
        <f t="shared" ref="AAH128" si="768">G128</f>
        <v>0</v>
      </c>
      <c r="AAI128" s="77"/>
      <c r="AAJ128" s="77"/>
      <c r="AAK128" s="77"/>
      <c r="AAL128" s="56"/>
      <c r="AAM128" s="112"/>
      <c r="AAU128" s="44"/>
    </row>
    <row r="129" spans="1:723" s="23" customFormat="1" ht="15" hidden="1" customHeight="1" outlineLevel="2">
      <c r="A129" s="558"/>
      <c r="B129" s="376" t="s">
        <v>56</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59"/>
        <v>1</v>
      </c>
      <c r="AAF129" s="583" t="s">
        <v>173</v>
      </c>
      <c r="AAG129" s="63"/>
      <c r="AAH129" s="76"/>
      <c r="AAI129" s="77"/>
      <c r="AAJ129" s="77"/>
      <c r="AAK129" s="77"/>
      <c r="AAL129" s="56"/>
      <c r="AAM129" s="112"/>
      <c r="AAU129" s="44"/>
    </row>
    <row r="130" spans="1:723" s="23" customFormat="1" ht="15" hidden="1" customHeight="1" outlineLevel="2">
      <c r="A130" s="558"/>
      <c r="B130" s="377" t="str">
        <f>"Draft AGENDA."&amp;TEXT($G$127,"mm.dd.yy")&amp;""</f>
        <v>Draft AGENDA.01.00.00</v>
      </c>
      <c r="C130" s="231" t="s">
        <v>70</v>
      </c>
      <c r="D130" s="308" t="s">
        <v>55</v>
      </c>
      <c r="E130" s="368">
        <f t="shared" ref="E130:E134" si="769">NETWORKDAYS(G130,H130,S.DDL_DEQClosed)</f>
        <v>0</v>
      </c>
      <c r="F130" s="492">
        <f t="shared" ref="F130:F134" ca="1" si="770">NETWORKDAYS(TODAY(),H130)</f>
        <v>-29598</v>
      </c>
      <c r="G130" s="383"/>
      <c r="H130" s="369"/>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59"/>
        <v>1</v>
      </c>
      <c r="AAF130" s="112" t="s">
        <v>0</v>
      </c>
      <c r="AAG130" s="78">
        <f>H128</f>
        <v>0</v>
      </c>
      <c r="AAH130" s="78">
        <f>G130</f>
        <v>0</v>
      </c>
      <c r="AAI130" s="77"/>
      <c r="AAJ130" s="77"/>
      <c r="AAK130" s="77"/>
      <c r="AAL130" s="89" t="str">
        <f>"Draft "&amp;S.CodeName&amp;"AGENDA.mm.dd.yyyy.2.00"</f>
        <v>Draft AGENDA.mm.dd.yyyy.2.00</v>
      </c>
      <c r="AAM130" s="112"/>
      <c r="AAU130" s="44"/>
    </row>
    <row r="131" spans="1:723" s="23" customFormat="1" ht="15" hidden="1" customHeight="1" outlineLevel="2">
      <c r="A131" s="558"/>
      <c r="B131" s="391" t="s">
        <v>194</v>
      </c>
      <c r="C131" s="239"/>
      <c r="D131" s="308" t="s">
        <v>55</v>
      </c>
      <c r="E131" s="368">
        <f t="shared" si="769"/>
        <v>0</v>
      </c>
      <c r="F131" s="492">
        <f t="shared" ca="1" si="770"/>
        <v>-29598</v>
      </c>
      <c r="G131" s="383"/>
      <c r="H131" s="369"/>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59"/>
        <v>1</v>
      </c>
      <c r="AAF131" s="112" t="s">
        <v>0</v>
      </c>
      <c r="AAG131" s="78">
        <f>H130</f>
        <v>0</v>
      </c>
      <c r="AAH131" s="78">
        <f t="shared" ref="AAH131:AAH134" si="771">G131</f>
        <v>0</v>
      </c>
      <c r="AAI131" s="77"/>
      <c r="AAJ131" s="77"/>
      <c r="AAK131" s="77"/>
      <c r="AAL131" s="56"/>
      <c r="AAM131" s="112"/>
      <c r="AAU131" s="44"/>
    </row>
    <row r="132" spans="1:723" s="23" customFormat="1" ht="15" hidden="1" customHeight="1" outlineLevel="2">
      <c r="A132" s="558"/>
      <c r="B132" s="391" t="s">
        <v>194</v>
      </c>
      <c r="C132" s="239"/>
      <c r="D132" s="308" t="s">
        <v>55</v>
      </c>
      <c r="E132" s="368">
        <f t="shared" si="769"/>
        <v>0</v>
      </c>
      <c r="F132" s="492">
        <f t="shared" ca="1" si="770"/>
        <v>-29598</v>
      </c>
      <c r="G132" s="383"/>
      <c r="H132" s="369"/>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59"/>
        <v>1</v>
      </c>
      <c r="AAF132" s="112" t="s">
        <v>0</v>
      </c>
      <c r="AAG132" s="78">
        <f>H131</f>
        <v>0</v>
      </c>
      <c r="AAH132" s="78">
        <f t="shared" si="771"/>
        <v>0</v>
      </c>
      <c r="AAI132" s="77"/>
      <c r="AAJ132" s="77"/>
      <c r="AAK132" s="77"/>
      <c r="AAL132" s="56"/>
      <c r="AAM132" s="112"/>
      <c r="AAU132" s="44"/>
    </row>
    <row r="133" spans="1:723" s="23" customFormat="1" ht="15" hidden="1" customHeight="1" outlineLevel="2">
      <c r="A133" s="558"/>
      <c r="B133" s="391" t="s">
        <v>194</v>
      </c>
      <c r="C133" s="239"/>
      <c r="D133" s="308" t="s">
        <v>55</v>
      </c>
      <c r="E133" s="368">
        <f t="shared" si="769"/>
        <v>0</v>
      </c>
      <c r="F133" s="492">
        <f t="shared" ca="1" si="770"/>
        <v>-29598</v>
      </c>
      <c r="G133" s="383"/>
      <c r="H133" s="369"/>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59"/>
        <v>1</v>
      </c>
      <c r="AAF133" s="112" t="s">
        <v>0</v>
      </c>
      <c r="AAG133" s="78">
        <f>H132</f>
        <v>0</v>
      </c>
      <c r="AAH133" s="78">
        <f t="shared" si="771"/>
        <v>0</v>
      </c>
      <c r="AAI133" s="77"/>
      <c r="AAJ133" s="77"/>
      <c r="AAK133" s="77"/>
      <c r="AAL133" s="56"/>
      <c r="AAM133" s="112"/>
      <c r="AAU133" s="44"/>
    </row>
    <row r="134" spans="1:723" s="23" customFormat="1" ht="15" hidden="1" customHeight="1" outlineLevel="2">
      <c r="A134" s="558"/>
      <c r="B134" s="391" t="s">
        <v>194</v>
      </c>
      <c r="C134" s="239"/>
      <c r="D134" s="308" t="s">
        <v>55</v>
      </c>
      <c r="E134" s="368">
        <f t="shared" si="769"/>
        <v>0</v>
      </c>
      <c r="F134" s="492">
        <f t="shared" ca="1" si="770"/>
        <v>-29598</v>
      </c>
      <c r="G134" s="383"/>
      <c r="H134" s="369"/>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59"/>
        <v>1</v>
      </c>
      <c r="AAF134" s="112" t="s">
        <v>0</v>
      </c>
      <c r="AAG134" s="78">
        <f t="shared" ref="AAG134" si="772">H133</f>
        <v>0</v>
      </c>
      <c r="AAH134" s="78">
        <f t="shared" si="771"/>
        <v>0</v>
      </c>
      <c r="AAI134" s="77"/>
      <c r="AAJ134" s="77"/>
      <c r="AAK134" s="77"/>
      <c r="AAL134" s="56"/>
      <c r="AAM134" s="112"/>
      <c r="AAU134" s="44"/>
    </row>
    <row r="135" spans="1:723" s="23" customFormat="1" ht="15" hidden="1" customHeight="1" outlineLevel="2">
      <c r="A135" s="558"/>
      <c r="B135" s="392" t="s">
        <v>188</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59"/>
        <v>1</v>
      </c>
      <c r="AAF135" s="583" t="s">
        <v>173</v>
      </c>
      <c r="AAG135" s="39"/>
      <c r="AAH135" s="39"/>
      <c r="AAI135" s="77"/>
      <c r="AAJ135" s="77"/>
      <c r="AAK135" s="77"/>
      <c r="AAL135" s="56"/>
      <c r="AAM135" s="112"/>
      <c r="AAU135" s="44"/>
    </row>
    <row r="136" spans="1:723" s="23" customFormat="1" ht="15" hidden="1" customHeight="1" outlineLevel="2">
      <c r="A136" s="558"/>
      <c r="B136" s="393" t="str">
        <f>"Draft optional PRESENTATION."&amp;TEXT($G$127,"mm.dd.yy")&amp;""</f>
        <v>Draft optional PRESENTATION.01.00.00</v>
      </c>
      <c r="C136" s="231" t="s">
        <v>70</v>
      </c>
      <c r="D136" s="308" t="s">
        <v>55</v>
      </c>
      <c r="E136" s="368">
        <f t="shared" ref="E136:E139" si="773">NETWORKDAYS(G136,H136,S.DDL_DEQClosed)</f>
        <v>0</v>
      </c>
      <c r="F136" s="492">
        <f t="shared" ref="F136:F139" ca="1" si="774">NETWORKDAYS(TODAY(),H136)</f>
        <v>-29598</v>
      </c>
      <c r="G136" s="383"/>
      <c r="H136" s="369"/>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59"/>
        <v>1</v>
      </c>
      <c r="AAF136" s="112" t="s">
        <v>0</v>
      </c>
      <c r="AAG136" s="78">
        <f>H134</f>
        <v>0</v>
      </c>
      <c r="AAH136" s="78">
        <f t="shared" ref="AAH136:AAH139" si="775">G136</f>
        <v>0</v>
      </c>
      <c r="AAI136" s="77"/>
      <c r="AAJ136" s="77"/>
      <c r="AAK136" s="77"/>
      <c r="AAL136" s="56"/>
      <c r="AAM136" s="112"/>
      <c r="AAU136" s="44"/>
    </row>
    <row r="137" spans="1:723" s="23" customFormat="1" ht="15" hidden="1" customHeight="1" outlineLevel="2">
      <c r="A137" s="558"/>
      <c r="B137" s="393" t="s">
        <v>198</v>
      </c>
      <c r="C137" s="239"/>
      <c r="D137" s="308" t="s">
        <v>55</v>
      </c>
      <c r="E137" s="368">
        <f t="shared" si="773"/>
        <v>0</v>
      </c>
      <c r="F137" s="492">
        <f t="shared" ca="1" si="774"/>
        <v>-29598</v>
      </c>
      <c r="G137" s="383"/>
      <c r="H137" s="369"/>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59"/>
        <v>1</v>
      </c>
      <c r="AAF137" s="112" t="s">
        <v>0</v>
      </c>
      <c r="AAG137" s="78">
        <f t="shared" ref="AAG137" si="776">H136</f>
        <v>0</v>
      </c>
      <c r="AAH137" s="78">
        <f t="shared" si="775"/>
        <v>0</v>
      </c>
      <c r="AAI137" s="77"/>
      <c r="AAJ137" s="77"/>
      <c r="AAK137" s="77"/>
      <c r="AAL137" s="56"/>
      <c r="AAM137" s="112"/>
      <c r="AAU137" s="44"/>
    </row>
    <row r="138" spans="1:723" s="23" customFormat="1" ht="15" hidden="1" customHeight="1" outlineLevel="2">
      <c r="A138" s="558"/>
      <c r="B138" s="393" t="s">
        <v>192</v>
      </c>
      <c r="C138" s="239"/>
      <c r="D138" s="308" t="s">
        <v>55</v>
      </c>
      <c r="E138" s="368">
        <f t="shared" si="773"/>
        <v>0</v>
      </c>
      <c r="F138" s="492">
        <f t="shared" ca="1" si="774"/>
        <v>-29598</v>
      </c>
      <c r="G138" s="383"/>
      <c r="H138" s="369"/>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59"/>
        <v>1</v>
      </c>
      <c r="AAF138" s="112" t="s">
        <v>0</v>
      </c>
      <c r="AAG138" s="78">
        <f>H137</f>
        <v>0</v>
      </c>
      <c r="AAH138" s="78">
        <f t="shared" si="775"/>
        <v>0</v>
      </c>
      <c r="AAI138" s="77"/>
      <c r="AAJ138" s="77"/>
      <c r="AAK138" s="77"/>
      <c r="AAL138" s="56"/>
      <c r="AAM138" s="112"/>
      <c r="AAU138" s="44"/>
    </row>
    <row r="139" spans="1:723" s="23" customFormat="1" ht="15" hidden="1" customHeight="1" outlineLevel="2">
      <c r="A139" s="558"/>
      <c r="B139" s="393" t="s">
        <v>193</v>
      </c>
      <c r="C139" s="239"/>
      <c r="D139" s="308" t="s">
        <v>55</v>
      </c>
      <c r="E139" s="368">
        <f t="shared" si="773"/>
        <v>0</v>
      </c>
      <c r="F139" s="492">
        <f t="shared" ca="1" si="774"/>
        <v>-29598</v>
      </c>
      <c r="G139" s="383"/>
      <c r="H139" s="369"/>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59"/>
        <v>1</v>
      </c>
      <c r="AAF139" s="112" t="s">
        <v>0</v>
      </c>
      <c r="AAG139" s="78">
        <f t="shared" ref="AAG139" si="777">H138</f>
        <v>0</v>
      </c>
      <c r="AAH139" s="78">
        <f t="shared" si="775"/>
        <v>0</v>
      </c>
      <c r="AAI139" s="77"/>
      <c r="AAJ139" s="77"/>
      <c r="AAK139" s="77"/>
      <c r="AAL139" s="56"/>
      <c r="AAM139" s="112"/>
      <c r="AAU139" s="44"/>
    </row>
    <row r="140" spans="1:723" s="23" customFormat="1" ht="15" hidden="1" customHeight="1" outlineLevel="2">
      <c r="A140" s="558"/>
      <c r="B140" s="394" t="s">
        <v>189</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59"/>
        <v>1</v>
      </c>
      <c r="AAF140" s="583" t="s">
        <v>173</v>
      </c>
      <c r="AAG140" s="39"/>
      <c r="AAH140" s="39"/>
      <c r="AAI140" s="39"/>
      <c r="AAJ140" s="56"/>
      <c r="AAK140" s="56"/>
      <c r="AAL140" s="56"/>
      <c r="AAM140" s="112"/>
      <c r="AAU140" s="44"/>
    </row>
    <row r="141" spans="1:723" s="23" customFormat="1" ht="15" hidden="1" customHeight="1" outlineLevel="2">
      <c r="A141" s="558"/>
      <c r="B141" s="377" t="str">
        <f>"Draft COMMITTEE.NOTICE."&amp;TEXT($G$127,"mm.dd.yy")&amp;""</f>
        <v>Draft COMMITTEE.NOTICE.01.00.00</v>
      </c>
      <c r="C141" s="239"/>
      <c r="D141" s="308" t="s">
        <v>369</v>
      </c>
      <c r="E141" s="368">
        <f t="shared" ref="E141" si="778">NETWORKDAYS(G141,H141,S.DDL_DEQClosed)</f>
        <v>0</v>
      </c>
      <c r="F141" s="492">
        <f t="shared" ref="F141" ca="1" si="779">NETWORKDAYS(TODAY(),H141)</f>
        <v>-29598</v>
      </c>
      <c r="G141" s="383"/>
      <c r="H141" s="369"/>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59"/>
        <v>1</v>
      </c>
      <c r="AAF141" s="112" t="s">
        <v>0</v>
      </c>
      <c r="AAG141" s="78">
        <f>H139</f>
        <v>0</v>
      </c>
      <c r="AAH141" s="78">
        <f t="shared" ref="AAH141" si="780">G141</f>
        <v>0</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59"/>
        <v>1</v>
      </c>
      <c r="AAF142" s="583" t="s">
        <v>173</v>
      </c>
      <c r="AAG142" s="63"/>
      <c r="AAH142" s="76" t="s">
        <v>0</v>
      </c>
      <c r="AAI142" s="77"/>
      <c r="AAJ142" s="77"/>
      <c r="AAK142" s="77"/>
      <c r="AAL142" s="56"/>
      <c r="AAM142" s="112"/>
      <c r="AAU142" s="44"/>
    </row>
    <row r="143" spans="1:723" s="23" customFormat="1" ht="15" hidden="1" customHeight="1" outlineLevel="2">
      <c r="A143" s="558"/>
      <c r="B143" s="387" t="s">
        <v>197</v>
      </c>
      <c r="C143" s="168"/>
      <c r="D143" s="308" t="s">
        <v>158</v>
      </c>
      <c r="E143" s="368">
        <f>NETWORKDAYS(G143,H143,S.DDL_DEQClosed)</f>
        <v>0</v>
      </c>
      <c r="F143" s="492">
        <f ca="1">NETWORKDAYS(TODAY(),H143)</f>
        <v>-29598</v>
      </c>
      <c r="G143" s="383"/>
      <c r="H143" s="369"/>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59"/>
        <v>1</v>
      </c>
      <c r="AAF143" s="112"/>
      <c r="AAG143" s="78">
        <f>H141</f>
        <v>0</v>
      </c>
      <c r="AAH143" s="78">
        <f>G143</f>
        <v>0</v>
      </c>
      <c r="AAI143" s="77"/>
      <c r="AAJ143" s="77"/>
      <c r="AAK143" s="77"/>
      <c r="AAL143" s="56"/>
      <c r="AAM143" s="112"/>
      <c r="AAU143" s="44"/>
    </row>
    <row r="144" spans="1:723" s="23" customFormat="1" ht="15" hidden="1" customHeight="1" outlineLevel="2">
      <c r="A144" s="558"/>
      <c r="B144" s="387" t="s">
        <v>54</v>
      </c>
      <c r="C144" s="168"/>
      <c r="D144" s="308" t="s">
        <v>357</v>
      </c>
      <c r="E144" s="368">
        <f t="shared" ref="E144:E146" si="781">NETWORKDAYS(G144,H144,S.DDL_DEQClosed)</f>
        <v>0</v>
      </c>
      <c r="F144" s="492">
        <f t="shared" ref="F144:F146" ca="1" si="782">NETWORKDAYS(TODAY(),H144)</f>
        <v>-29598</v>
      </c>
      <c r="G144" s="383"/>
      <c r="H144" s="369"/>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59"/>
        <v>1</v>
      </c>
      <c r="AAF144" s="112"/>
      <c r="AAG144" s="78">
        <f>H143</f>
        <v>0</v>
      </c>
      <c r="AAH144" s="78">
        <f t="shared" ref="AAH144:AAH146" si="783">G144</f>
        <v>0</v>
      </c>
      <c r="AAI144" s="77"/>
      <c r="AAJ144" s="77"/>
      <c r="AAK144" s="77"/>
      <c r="AAL144" s="56"/>
      <c r="AAM144" s="112"/>
      <c r="AAU144" s="44"/>
    </row>
    <row r="145" spans="1:723" s="23" customFormat="1" ht="15" hidden="1" customHeight="1" outlineLevel="2">
      <c r="A145" s="558"/>
      <c r="B145" s="404" t="str">
        <f>"Draft MINUTES."&amp;TEXT($G$127,"mm.dd.yy")&amp;""</f>
        <v>Draft MINUTES.01.00.00</v>
      </c>
      <c r="C145" s="231" t="s">
        <v>70</v>
      </c>
      <c r="D145" s="278" t="s">
        <v>369</v>
      </c>
      <c r="E145" s="368">
        <f t="shared" si="781"/>
        <v>0</v>
      </c>
      <c r="F145" s="492">
        <f t="shared" ca="1" si="782"/>
        <v>-29598</v>
      </c>
      <c r="G145" s="383"/>
      <c r="H145" s="369"/>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59"/>
        <v>1</v>
      </c>
      <c r="AAF145" s="112"/>
      <c r="AAG145" s="78">
        <f t="shared" ref="AAG145:AAG146" si="784">H144</f>
        <v>0</v>
      </c>
      <c r="AAH145" s="78">
        <f t="shared" si="783"/>
        <v>0</v>
      </c>
      <c r="AAI145" s="77"/>
      <c r="AAJ145" s="77"/>
      <c r="AAK145" s="77"/>
      <c r="AAL145" s="89" t="str">
        <f>"Draft "&amp;S.CodeName&amp;"MINUTES.mm.dd.yyy.2.00"</f>
        <v>Draft MINUTES.mm.dd.yyy.2.00</v>
      </c>
      <c r="AAM145" s="112"/>
      <c r="AAU145" s="44"/>
    </row>
    <row r="146" spans="1:723" s="23" customFormat="1" ht="15" hidden="1" customHeight="1" outlineLevel="2">
      <c r="A146" s="558"/>
      <c r="B146" s="387" t="s">
        <v>53</v>
      </c>
      <c r="C146" s="168"/>
      <c r="D146" s="169" t="s">
        <v>357</v>
      </c>
      <c r="E146" s="368">
        <f t="shared" si="781"/>
        <v>0</v>
      </c>
      <c r="F146" s="492">
        <f t="shared" ca="1" si="782"/>
        <v>-29598</v>
      </c>
      <c r="G146" s="383"/>
      <c r="H146" s="369"/>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59"/>
        <v>1</v>
      </c>
      <c r="AAF146" s="112"/>
      <c r="AAG146" s="78">
        <f t="shared" si="784"/>
        <v>0</v>
      </c>
      <c r="AAH146" s="78">
        <f t="shared" si="783"/>
        <v>0</v>
      </c>
      <c r="AAI146" s="77"/>
      <c r="AAJ146" s="77"/>
      <c r="AAK146" s="77"/>
      <c r="AAL146" s="56"/>
      <c r="AAM146" s="112"/>
      <c r="AAU146" s="44"/>
    </row>
    <row r="147" spans="1:723" s="23" customFormat="1" ht="18" customHeight="1" outlineLevel="1" collapsed="1">
      <c r="A147" s="558"/>
      <c r="B147" s="244" t="s">
        <v>58</v>
      </c>
      <c r="C147" s="168"/>
      <c r="D147" s="761"/>
      <c r="E147" s="761"/>
      <c r="F147" s="761"/>
      <c r="G147" s="388"/>
      <c r="H147" s="388"/>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59"/>
        <v>1</v>
      </c>
      <c r="AAF147" s="583" t="s">
        <v>173</v>
      </c>
      <c r="AAG147" s="39" t="s">
        <v>0</v>
      </c>
      <c r="AAH147" s="39" t="s">
        <v>0</v>
      </c>
      <c r="AAI147" s="77"/>
      <c r="AAJ147" s="77"/>
      <c r="AAK147" s="77"/>
      <c r="AAL147" s="56"/>
      <c r="AAM147" s="112"/>
      <c r="AAU147" s="44"/>
    </row>
    <row r="148" spans="1:723" s="23" customFormat="1" ht="15" hidden="1" customHeight="1" outlineLevel="2">
      <c r="A148" s="558"/>
      <c r="B148" s="238" t="s">
        <v>57</v>
      </c>
      <c r="C148" s="168"/>
      <c r="D148" s="169" t="s">
        <v>357</v>
      </c>
      <c r="E148" s="379">
        <f t="shared" ref="E148" si="785">NETWORKDAYS(G148,H148,S.DDL_DEQClosed)</f>
        <v>0</v>
      </c>
      <c r="F148" s="492">
        <f t="shared" ref="F148" ca="1" si="786">NETWORKDAYS(TODAY(),H148)</f>
        <v>-29598</v>
      </c>
      <c r="G148" s="381"/>
      <c r="H148" s="382"/>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59"/>
        <v>1</v>
      </c>
      <c r="AAF148" s="112"/>
      <c r="AAG148" s="78">
        <f>H145</f>
        <v>0</v>
      </c>
      <c r="AAH148" s="78">
        <f t="shared" ref="AAH148" si="787">G148</f>
        <v>0</v>
      </c>
      <c r="AAI148" s="77"/>
      <c r="AAJ148" s="77"/>
      <c r="AAK148" s="77"/>
      <c r="AAL148" s="56"/>
      <c r="AAM148" s="112"/>
      <c r="AAU148" s="44"/>
    </row>
    <row r="149" spans="1:723" s="23" customFormat="1" ht="15" hidden="1" customHeight="1" outlineLevel="2">
      <c r="A149" s="558"/>
      <c r="B149" s="376" t="s">
        <v>56</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788">IF(S.InvolveCommittee=TRUE,1,0)</f>
        <v>1</v>
      </c>
      <c r="AAF149" s="583" t="s">
        <v>173</v>
      </c>
      <c r="AAG149" s="63"/>
      <c r="AAH149" s="76"/>
      <c r="AAI149" s="76"/>
      <c r="AAJ149" s="56"/>
      <c r="AAK149" s="56"/>
      <c r="AAL149" s="56"/>
      <c r="AAM149" s="112"/>
      <c r="AAU149" s="44"/>
    </row>
    <row r="150" spans="1:723" s="23" customFormat="1" ht="15" hidden="1" customHeight="1" outlineLevel="2">
      <c r="A150" s="558"/>
      <c r="B150" s="377" t="str">
        <f>"Draft AGENDA."&amp;TEXT($G$147,"mm.dd.yy")&amp;""</f>
        <v>Draft AGENDA.01.00.00</v>
      </c>
      <c r="C150" s="231" t="s">
        <v>70</v>
      </c>
      <c r="D150" s="169" t="s">
        <v>55</v>
      </c>
      <c r="E150" s="379">
        <f t="shared" ref="E150:E154" si="789">NETWORKDAYS(G150,H150,S.DDL_DEQClosed)</f>
        <v>0</v>
      </c>
      <c r="F150" s="492">
        <f t="shared" ref="F150:F154" ca="1" si="790">NETWORKDAYS(TODAY(),H150)</f>
        <v>-29598</v>
      </c>
      <c r="G150" s="381"/>
      <c r="H150" s="382"/>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788"/>
        <v>1</v>
      </c>
      <c r="AAF150" s="112" t="s">
        <v>0</v>
      </c>
      <c r="AAG150" s="78">
        <f>H148</f>
        <v>0</v>
      </c>
      <c r="AAH150" s="78">
        <f>G150</f>
        <v>0</v>
      </c>
      <c r="AAI150" s="77"/>
      <c r="AAJ150" s="77"/>
      <c r="AAK150" s="77"/>
      <c r="AAL150" s="89" t="str">
        <f>"Draft "&amp;S.CodeName&amp;"AGENDA.mm.dd.yyyy.2.00"</f>
        <v>Draft AGENDA.mm.dd.yyyy.2.00</v>
      </c>
      <c r="AAM150" s="112"/>
      <c r="AAU150" s="44"/>
    </row>
    <row r="151" spans="1:723" s="23" customFormat="1" ht="15" hidden="1" customHeight="1" outlineLevel="2">
      <c r="A151" s="558"/>
      <c r="B151" s="391" t="s">
        <v>194</v>
      </c>
      <c r="C151" s="239"/>
      <c r="D151" s="169" t="s">
        <v>55</v>
      </c>
      <c r="E151" s="379">
        <f t="shared" si="789"/>
        <v>0</v>
      </c>
      <c r="F151" s="492">
        <f t="shared" ca="1" si="790"/>
        <v>-29598</v>
      </c>
      <c r="G151" s="381"/>
      <c r="H151" s="382"/>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788"/>
        <v>1</v>
      </c>
      <c r="AAF151" s="112" t="s">
        <v>0</v>
      </c>
      <c r="AAG151" s="78">
        <f>H150</f>
        <v>0</v>
      </c>
      <c r="AAH151" s="78">
        <f t="shared" ref="AAH151:AAH154" si="791">G151</f>
        <v>0</v>
      </c>
      <c r="AAI151" s="77"/>
      <c r="AAJ151" s="77"/>
      <c r="AAK151" s="77"/>
      <c r="AAL151" s="56"/>
      <c r="AAM151" s="112"/>
      <c r="AAU151" s="44"/>
    </row>
    <row r="152" spans="1:723" s="23" customFormat="1" ht="15" hidden="1" customHeight="1" outlineLevel="2">
      <c r="A152" s="558"/>
      <c r="B152" s="391" t="s">
        <v>194</v>
      </c>
      <c r="C152" s="239"/>
      <c r="D152" s="169" t="s">
        <v>55</v>
      </c>
      <c r="E152" s="379">
        <f t="shared" si="789"/>
        <v>0</v>
      </c>
      <c r="F152" s="492">
        <f t="shared" ca="1" si="790"/>
        <v>-29598</v>
      </c>
      <c r="G152" s="381"/>
      <c r="H152" s="382"/>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788"/>
        <v>1</v>
      </c>
      <c r="AAF152" s="112" t="s">
        <v>0</v>
      </c>
      <c r="AAG152" s="78">
        <f>H151</f>
        <v>0</v>
      </c>
      <c r="AAH152" s="78">
        <f t="shared" si="791"/>
        <v>0</v>
      </c>
      <c r="AAI152" s="77"/>
      <c r="AAJ152" s="77"/>
      <c r="AAK152" s="77"/>
      <c r="AAL152" s="56"/>
      <c r="AAM152" s="112"/>
      <c r="AAU152" s="44"/>
    </row>
    <row r="153" spans="1:723" s="23" customFormat="1" ht="15" hidden="1" customHeight="1" outlineLevel="2">
      <c r="A153" s="558"/>
      <c r="B153" s="391" t="s">
        <v>194</v>
      </c>
      <c r="C153" s="239"/>
      <c r="D153" s="169" t="s">
        <v>55</v>
      </c>
      <c r="E153" s="379">
        <f t="shared" si="789"/>
        <v>0</v>
      </c>
      <c r="F153" s="492">
        <f t="shared" ca="1" si="790"/>
        <v>-29598</v>
      </c>
      <c r="G153" s="381"/>
      <c r="H153" s="382"/>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788"/>
        <v>1</v>
      </c>
      <c r="AAF153" s="112" t="s">
        <v>0</v>
      </c>
      <c r="AAG153" s="78">
        <f>H152</f>
        <v>0</v>
      </c>
      <c r="AAH153" s="78">
        <f t="shared" si="791"/>
        <v>0</v>
      </c>
      <c r="AAI153" s="77"/>
      <c r="AAJ153" s="77"/>
      <c r="AAK153" s="77"/>
      <c r="AAL153" s="56"/>
      <c r="AAM153" s="112"/>
      <c r="AAU153" s="44"/>
    </row>
    <row r="154" spans="1:723" s="23" customFormat="1" ht="15" hidden="1" customHeight="1" outlineLevel="2">
      <c r="A154" s="558"/>
      <c r="B154" s="391" t="s">
        <v>194</v>
      </c>
      <c r="C154" s="239"/>
      <c r="D154" s="169" t="s">
        <v>55</v>
      </c>
      <c r="E154" s="379">
        <f t="shared" si="789"/>
        <v>0</v>
      </c>
      <c r="F154" s="492">
        <f t="shared" ca="1" si="790"/>
        <v>-29598</v>
      </c>
      <c r="G154" s="381"/>
      <c r="H154" s="382"/>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788"/>
        <v>1</v>
      </c>
      <c r="AAF154" s="112" t="s">
        <v>0</v>
      </c>
      <c r="AAG154" s="78">
        <f t="shared" ref="AAG154" si="792">H153</f>
        <v>0</v>
      </c>
      <c r="AAH154" s="78">
        <f t="shared" si="791"/>
        <v>0</v>
      </c>
      <c r="AAI154" s="77"/>
      <c r="AAJ154" s="77"/>
      <c r="AAK154" s="77"/>
      <c r="AAL154" s="56"/>
      <c r="AAM154" s="112"/>
      <c r="AAU154" s="44"/>
    </row>
    <row r="155" spans="1:723" s="23" customFormat="1" ht="15" hidden="1" customHeight="1" outlineLevel="2">
      <c r="A155" s="558"/>
      <c r="B155" s="392" t="s">
        <v>188</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788"/>
        <v>1</v>
      </c>
      <c r="AAF155" s="583" t="s">
        <v>173</v>
      </c>
      <c r="AAG155" s="39"/>
      <c r="AAH155" s="39"/>
      <c r="AAI155" s="39"/>
      <c r="AAJ155" s="56"/>
      <c r="AAK155" s="56"/>
      <c r="AAL155" s="56"/>
      <c r="AAM155" s="112"/>
      <c r="AAU155" s="44"/>
    </row>
    <row r="156" spans="1:723" s="23" customFormat="1" ht="15" hidden="1" customHeight="1" outlineLevel="2">
      <c r="A156" s="558"/>
      <c r="B156" s="393" t="str">
        <f>"Draft optional PRESENTATION."&amp;TEXT($G$147,"mm.dd.yy")&amp;""</f>
        <v>Draft optional PRESENTATION.01.00.00</v>
      </c>
      <c r="C156" s="231" t="s">
        <v>70</v>
      </c>
      <c r="D156" s="169" t="s">
        <v>55</v>
      </c>
      <c r="E156" s="379">
        <f t="shared" ref="E156:E159" si="793">NETWORKDAYS(G156,H156,S.DDL_DEQClosed)</f>
        <v>0</v>
      </c>
      <c r="F156" s="492">
        <f t="shared" ref="F156:F159" ca="1" si="794">NETWORKDAYS(TODAY(),H156)</f>
        <v>-29598</v>
      </c>
      <c r="G156" s="381"/>
      <c r="H156" s="382"/>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788"/>
        <v>1</v>
      </c>
      <c r="AAF156" s="112" t="s">
        <v>0</v>
      </c>
      <c r="AAG156" s="78">
        <f>H154</f>
        <v>0</v>
      </c>
      <c r="AAH156" s="78">
        <f t="shared" ref="AAH156:AAH159" si="795">G156</f>
        <v>0</v>
      </c>
      <c r="AAI156" s="63"/>
      <c r="AAJ156" s="56"/>
      <c r="AAK156" s="56"/>
      <c r="AAL156" s="56"/>
      <c r="AAM156" s="112"/>
      <c r="AAU156" s="44"/>
    </row>
    <row r="157" spans="1:723" s="23" customFormat="1" ht="15" hidden="1" customHeight="1" outlineLevel="2">
      <c r="A157" s="558"/>
      <c r="B157" s="393" t="s">
        <v>198</v>
      </c>
      <c r="C157" s="239"/>
      <c r="D157" s="169" t="s">
        <v>55</v>
      </c>
      <c r="E157" s="379">
        <f t="shared" si="793"/>
        <v>0</v>
      </c>
      <c r="F157" s="492">
        <f t="shared" ca="1" si="794"/>
        <v>-29598</v>
      </c>
      <c r="G157" s="381"/>
      <c r="H157" s="382"/>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788"/>
        <v>1</v>
      </c>
      <c r="AAF157" s="112" t="s">
        <v>0</v>
      </c>
      <c r="AAG157" s="78">
        <f t="shared" ref="AAG157" si="796">H156</f>
        <v>0</v>
      </c>
      <c r="AAH157" s="78">
        <f t="shared" si="795"/>
        <v>0</v>
      </c>
      <c r="AAI157" s="63"/>
      <c r="AAJ157" s="56"/>
      <c r="AAK157" s="56"/>
      <c r="AAL157" s="56"/>
      <c r="AAM157" s="112"/>
      <c r="AAU157" s="44"/>
    </row>
    <row r="158" spans="1:723" s="23" customFormat="1" ht="15" hidden="1" customHeight="1" outlineLevel="2">
      <c r="A158" s="558"/>
      <c r="B158" s="393" t="s">
        <v>192</v>
      </c>
      <c r="C158" s="239"/>
      <c r="D158" s="169" t="s">
        <v>55</v>
      </c>
      <c r="E158" s="379">
        <f t="shared" si="793"/>
        <v>0</v>
      </c>
      <c r="F158" s="492">
        <f t="shared" ca="1" si="794"/>
        <v>-29598</v>
      </c>
      <c r="G158" s="381"/>
      <c r="H158" s="382"/>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788"/>
        <v>1</v>
      </c>
      <c r="AAF158" s="112" t="s">
        <v>0</v>
      </c>
      <c r="AAG158" s="78">
        <f>H157</f>
        <v>0</v>
      </c>
      <c r="AAH158" s="78">
        <f t="shared" si="795"/>
        <v>0</v>
      </c>
      <c r="AAI158" s="63"/>
      <c r="AAJ158" s="56"/>
      <c r="AAK158" s="56"/>
      <c r="AAL158" s="56"/>
      <c r="AAM158" s="112"/>
      <c r="AAU158" s="44"/>
    </row>
    <row r="159" spans="1:723" s="23" customFormat="1" ht="15" hidden="1" customHeight="1" outlineLevel="2">
      <c r="A159" s="558"/>
      <c r="B159" s="393" t="s">
        <v>193</v>
      </c>
      <c r="C159" s="239"/>
      <c r="D159" s="169" t="s">
        <v>55</v>
      </c>
      <c r="E159" s="379">
        <f t="shared" si="793"/>
        <v>0</v>
      </c>
      <c r="F159" s="492">
        <f t="shared" ca="1" si="794"/>
        <v>-29598</v>
      </c>
      <c r="G159" s="381"/>
      <c r="H159" s="382"/>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788"/>
        <v>1</v>
      </c>
      <c r="AAF159" s="112" t="s">
        <v>0</v>
      </c>
      <c r="AAG159" s="78">
        <f t="shared" ref="AAG159" si="797">H158</f>
        <v>0</v>
      </c>
      <c r="AAH159" s="78">
        <f t="shared" si="795"/>
        <v>0</v>
      </c>
      <c r="AAI159" s="63"/>
      <c r="AAJ159" s="56"/>
      <c r="AAK159" s="56"/>
      <c r="AAL159" s="56"/>
      <c r="AAM159" s="112"/>
      <c r="AAU159" s="44"/>
    </row>
    <row r="160" spans="1:723" s="23" customFormat="1" ht="15" hidden="1" customHeight="1" outlineLevel="2">
      <c r="A160" s="558"/>
      <c r="B160" s="394" t="s">
        <v>189</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788"/>
        <v>1</v>
      </c>
      <c r="AAF160" s="583" t="s">
        <v>173</v>
      </c>
      <c r="AAG160" s="39"/>
      <c r="AAH160" s="39"/>
      <c r="AAI160" s="39"/>
      <c r="AAJ160" s="56"/>
      <c r="AAK160" s="56"/>
      <c r="AAL160" s="56"/>
      <c r="AAM160" s="112"/>
      <c r="AAU160" s="44"/>
    </row>
    <row r="161" spans="1:723" s="23" customFormat="1" ht="15" hidden="1" customHeight="1" outlineLevel="2">
      <c r="A161" s="558"/>
      <c r="B161" s="377" t="str">
        <f>"Draft COMMITTEE.NOTICE."&amp;TEXT($G$147,"mm.dd.yy")&amp;""</f>
        <v>Draft COMMITTEE.NOTICE.01.00.00</v>
      </c>
      <c r="C161" s="239"/>
      <c r="D161" s="169" t="s">
        <v>369</v>
      </c>
      <c r="E161" s="379">
        <f t="shared" ref="E161" si="798">NETWORKDAYS(G161,H161,S.DDL_DEQClosed)</f>
        <v>0</v>
      </c>
      <c r="F161" s="492">
        <f t="shared" ref="F161" ca="1" si="799">NETWORKDAYS(TODAY(),H161)</f>
        <v>-29598</v>
      </c>
      <c r="G161" s="381"/>
      <c r="H161" s="38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788"/>
        <v>1</v>
      </c>
      <c r="AAF161" s="112" t="s">
        <v>0</v>
      </c>
      <c r="AAG161" s="78">
        <f>H159</f>
        <v>0</v>
      </c>
      <c r="AAH161" s="78">
        <f t="shared" ref="AAH161" si="800">G161</f>
        <v>0</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788"/>
        <v>1</v>
      </c>
      <c r="AAF162" s="583" t="s">
        <v>173</v>
      </c>
      <c r="AAG162" s="63"/>
      <c r="AAH162" s="76" t="s">
        <v>0</v>
      </c>
      <c r="AAI162" s="77"/>
      <c r="AAJ162" s="77"/>
      <c r="AAK162" s="77"/>
      <c r="AAL162" s="56"/>
      <c r="AAM162" s="112"/>
      <c r="AAU162" s="44"/>
    </row>
    <row r="163" spans="1:723" s="23" customFormat="1" ht="15" hidden="1" customHeight="1" outlineLevel="2">
      <c r="A163" s="558"/>
      <c r="B163" s="387" t="s">
        <v>197</v>
      </c>
      <c r="C163" s="168"/>
      <c r="D163" s="169" t="s">
        <v>158</v>
      </c>
      <c r="E163" s="379">
        <f>NETWORKDAYS(G163,H163,S.DDL_DEQClosed)</f>
        <v>0</v>
      </c>
      <c r="F163" s="492">
        <f ca="1">NETWORKDAYS(TODAY(),H163)</f>
        <v>-29598</v>
      </c>
      <c r="G163" s="381"/>
      <c r="H163" s="382"/>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788"/>
        <v>1</v>
      </c>
      <c r="AAF163" s="112"/>
      <c r="AAG163" s="78">
        <f>H161</f>
        <v>0</v>
      </c>
      <c r="AAH163" s="78">
        <f>G163</f>
        <v>0</v>
      </c>
      <c r="AAI163" s="77"/>
      <c r="AAJ163" s="77"/>
      <c r="AAK163" s="77"/>
      <c r="AAL163" s="56"/>
      <c r="AAM163" s="112"/>
      <c r="AAU163" s="44"/>
    </row>
    <row r="164" spans="1:723" s="23" customFormat="1" ht="15" hidden="1" customHeight="1" outlineLevel="2">
      <c r="A164" s="558"/>
      <c r="B164" s="387" t="s">
        <v>54</v>
      </c>
      <c r="C164" s="168"/>
      <c r="D164" s="169" t="s">
        <v>357</v>
      </c>
      <c r="E164" s="379">
        <f t="shared" ref="E164:E166" si="801">NETWORKDAYS(G164,H164,S.DDL_DEQClosed)</f>
        <v>0</v>
      </c>
      <c r="F164" s="492">
        <f t="shared" ref="F164:F166" ca="1" si="802">NETWORKDAYS(TODAY(),H164)</f>
        <v>-29598</v>
      </c>
      <c r="G164" s="381"/>
      <c r="H164" s="382"/>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788"/>
        <v>1</v>
      </c>
      <c r="AAF164" s="112"/>
      <c r="AAG164" s="78">
        <f>H163</f>
        <v>0</v>
      </c>
      <c r="AAH164" s="78">
        <f t="shared" ref="AAH164:AAH166" si="803">G164</f>
        <v>0</v>
      </c>
      <c r="AAI164" s="77"/>
      <c r="AAJ164" s="77"/>
      <c r="AAK164" s="77"/>
      <c r="AAL164" s="56"/>
      <c r="AAM164" s="112"/>
      <c r="AAU164" s="44"/>
    </row>
    <row r="165" spans="1:723" s="23" customFormat="1" ht="15" hidden="1" customHeight="1" outlineLevel="2">
      <c r="A165" s="558"/>
      <c r="B165" s="404" t="str">
        <f>"Draft MINUTES."&amp;TEXT($G$147,"mm.dd.yy")&amp;""</f>
        <v>Draft MINUTES.01.00.00</v>
      </c>
      <c r="C165" s="231" t="s">
        <v>70</v>
      </c>
      <c r="D165" s="248" t="s">
        <v>369</v>
      </c>
      <c r="E165" s="379">
        <f t="shared" si="801"/>
        <v>0</v>
      </c>
      <c r="F165" s="492">
        <f t="shared" ca="1" si="802"/>
        <v>-29598</v>
      </c>
      <c r="G165" s="381"/>
      <c r="H165" s="382"/>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788"/>
        <v>1</v>
      </c>
      <c r="AAF165" s="112"/>
      <c r="AAG165" s="78">
        <f t="shared" ref="AAG165:AAG166" si="804">H164</f>
        <v>0</v>
      </c>
      <c r="AAH165" s="78">
        <f t="shared" si="803"/>
        <v>0</v>
      </c>
      <c r="AAI165" s="77"/>
      <c r="AAJ165" s="77"/>
      <c r="AAK165" s="77"/>
      <c r="AAL165" s="89" t="str">
        <f>"Draft "&amp;S.CodeName&amp;"MINUTES.mm.dd.yyy.2.00"</f>
        <v>Draft MINUTES.mm.dd.yyy.2.00</v>
      </c>
      <c r="AAM165" s="112"/>
      <c r="AAU165" s="44"/>
    </row>
    <row r="166" spans="1:723" s="23" customFormat="1" ht="15" hidden="1" customHeight="1" outlineLevel="2">
      <c r="A166" s="558"/>
      <c r="B166" s="387" t="s">
        <v>53</v>
      </c>
      <c r="C166" s="168"/>
      <c r="D166" s="169" t="s">
        <v>357</v>
      </c>
      <c r="E166" s="379">
        <f t="shared" si="801"/>
        <v>0</v>
      </c>
      <c r="F166" s="492">
        <f t="shared" ca="1" si="802"/>
        <v>-29598</v>
      </c>
      <c r="G166" s="381"/>
      <c r="H166" s="382"/>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788"/>
        <v>1</v>
      </c>
      <c r="AAF166" s="112"/>
      <c r="AAG166" s="78">
        <f t="shared" si="804"/>
        <v>0</v>
      </c>
      <c r="AAH166" s="78">
        <f t="shared" si="803"/>
        <v>0</v>
      </c>
      <c r="AAI166" s="77"/>
      <c r="AAJ166" s="77"/>
      <c r="AAK166" s="77"/>
      <c r="AAL166" s="56"/>
      <c r="AAM166" s="112"/>
      <c r="AAU166" s="44"/>
    </row>
    <row r="167" spans="1:723" s="23" customFormat="1" ht="18" customHeight="1" outlineLevel="1" collapsed="1">
      <c r="A167" s="558"/>
      <c r="B167" s="244" t="s">
        <v>92</v>
      </c>
      <c r="C167" s="168"/>
      <c r="D167" s="761"/>
      <c r="E167" s="761"/>
      <c r="F167" s="761"/>
      <c r="G167" s="406"/>
      <c r="H167" s="406"/>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788"/>
        <v>1</v>
      </c>
      <c r="AAF167" s="583" t="s">
        <v>173</v>
      </c>
      <c r="AAG167" s="39" t="s">
        <v>0</v>
      </c>
      <c r="AAH167" s="39" t="s">
        <v>0</v>
      </c>
      <c r="AAI167" s="39"/>
      <c r="AAJ167" s="56"/>
      <c r="AAK167" s="56"/>
      <c r="AAL167" s="56"/>
      <c r="AAM167" s="112"/>
      <c r="AAU167" s="44"/>
    </row>
    <row r="168" spans="1:723" s="23" customFormat="1" ht="15" hidden="1" customHeight="1" outlineLevel="2">
      <c r="A168" s="558"/>
      <c r="B168" s="375" t="s">
        <v>57</v>
      </c>
      <c r="C168" s="168"/>
      <c r="D168" s="169" t="s">
        <v>357</v>
      </c>
      <c r="E168" s="368">
        <f t="shared" ref="E168" si="805">NETWORKDAYS(G168,H168,S.DDL_DEQClosed)</f>
        <v>0</v>
      </c>
      <c r="F168" s="492">
        <f t="shared" ref="F168" ca="1" si="806">NETWORKDAYS(TODAY(),H168)</f>
        <v>-29598</v>
      </c>
      <c r="G168" s="383"/>
      <c r="H168" s="369"/>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788"/>
        <v>1</v>
      </c>
      <c r="AAF168" s="112"/>
      <c r="AAG168" s="78">
        <f>H165</f>
        <v>0</v>
      </c>
      <c r="AAH168" s="78">
        <f t="shared" ref="AAH168" si="807">G168</f>
        <v>0</v>
      </c>
      <c r="AAI168" s="63"/>
      <c r="AAJ168" s="56"/>
      <c r="AAK168" s="56"/>
      <c r="AAL168" s="56"/>
      <c r="AAM168" s="112"/>
      <c r="AAU168" s="44"/>
    </row>
    <row r="169" spans="1:723" s="23" customFormat="1" ht="15" hidden="1" customHeight="1" outlineLevel="2">
      <c r="A169" s="558"/>
      <c r="B169" s="376" t="s">
        <v>56</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788"/>
        <v>1</v>
      </c>
      <c r="AAF169" s="583" t="s">
        <v>173</v>
      </c>
      <c r="AAG169" s="63"/>
      <c r="AAH169" s="76"/>
      <c r="AAI169" s="76"/>
      <c r="AAJ169" s="56"/>
      <c r="AAK169" s="56"/>
      <c r="AAL169" s="56"/>
      <c r="AAM169" s="112"/>
      <c r="AAU169" s="44"/>
    </row>
    <row r="170" spans="1:723" s="23" customFormat="1" ht="15" hidden="1" customHeight="1" outlineLevel="2">
      <c r="A170" s="558"/>
      <c r="B170" s="377" t="str">
        <f>"Draft AGENDA."&amp;TEXT($G$167,"mm.dd.yy")&amp;""</f>
        <v>Draft AGENDA.01.00.00</v>
      </c>
      <c r="C170" s="231" t="s">
        <v>70</v>
      </c>
      <c r="D170" s="169" t="s">
        <v>55</v>
      </c>
      <c r="E170" s="368">
        <f t="shared" ref="E170:E174" si="808">NETWORKDAYS(G170,H170,S.DDL_DEQClosed)</f>
        <v>0</v>
      </c>
      <c r="F170" s="492">
        <f t="shared" ref="F170:F174" ca="1" si="809">NETWORKDAYS(TODAY(),H170)</f>
        <v>-29598</v>
      </c>
      <c r="G170" s="383"/>
      <c r="H170" s="369"/>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788"/>
        <v>1</v>
      </c>
      <c r="AAF170" s="112" t="s">
        <v>0</v>
      </c>
      <c r="AAG170" s="78">
        <f>H168</f>
        <v>0</v>
      </c>
      <c r="AAH170" s="78">
        <f>G170</f>
        <v>0</v>
      </c>
      <c r="AAI170" s="77"/>
      <c r="AAJ170" s="77"/>
      <c r="AAK170" s="77"/>
      <c r="AAL170" s="89" t="str">
        <f>"Draft "&amp;S.CodeName&amp;"AGENDA.mm.dd.yyyy.2.00"</f>
        <v>Draft AGENDA.mm.dd.yyyy.2.00</v>
      </c>
      <c r="AAM170" s="112"/>
      <c r="AAU170" s="44"/>
    </row>
    <row r="171" spans="1:723" s="23" customFormat="1" ht="15" hidden="1" customHeight="1" outlineLevel="2">
      <c r="A171" s="558"/>
      <c r="B171" s="391" t="s">
        <v>194</v>
      </c>
      <c r="C171" s="239"/>
      <c r="D171" s="169" t="s">
        <v>55</v>
      </c>
      <c r="E171" s="368">
        <f t="shared" si="808"/>
        <v>0</v>
      </c>
      <c r="F171" s="492">
        <f t="shared" ca="1" si="809"/>
        <v>-29598</v>
      </c>
      <c r="G171" s="383"/>
      <c r="H171" s="369"/>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788"/>
        <v>1</v>
      </c>
      <c r="AAF171" s="112" t="s">
        <v>0</v>
      </c>
      <c r="AAG171" s="78">
        <f>H170</f>
        <v>0</v>
      </c>
      <c r="AAH171" s="78">
        <f t="shared" ref="AAH171:AAH174" si="810">G171</f>
        <v>0</v>
      </c>
      <c r="AAI171" s="77"/>
      <c r="AAJ171" s="77"/>
      <c r="AAK171" s="77"/>
      <c r="AAL171" s="56"/>
      <c r="AAM171" s="112"/>
      <c r="AAU171" s="44"/>
    </row>
    <row r="172" spans="1:723" s="23" customFormat="1" ht="15" hidden="1" customHeight="1" outlineLevel="2">
      <c r="A172" s="558"/>
      <c r="B172" s="391" t="s">
        <v>194</v>
      </c>
      <c r="C172" s="239"/>
      <c r="D172" s="169" t="s">
        <v>55</v>
      </c>
      <c r="E172" s="368">
        <f t="shared" si="808"/>
        <v>0</v>
      </c>
      <c r="F172" s="492">
        <f t="shared" ca="1" si="809"/>
        <v>-29598</v>
      </c>
      <c r="G172" s="383"/>
      <c r="H172" s="369"/>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788"/>
        <v>1</v>
      </c>
      <c r="AAF172" s="112" t="s">
        <v>0</v>
      </c>
      <c r="AAG172" s="78">
        <f>H171</f>
        <v>0</v>
      </c>
      <c r="AAH172" s="78">
        <f t="shared" si="810"/>
        <v>0</v>
      </c>
      <c r="AAI172" s="77"/>
      <c r="AAJ172" s="77"/>
      <c r="AAK172" s="77"/>
      <c r="AAL172" s="56"/>
      <c r="AAM172" s="112"/>
      <c r="AAU172" s="44"/>
    </row>
    <row r="173" spans="1:723" s="23" customFormat="1" ht="15" hidden="1" customHeight="1" outlineLevel="2">
      <c r="A173" s="558"/>
      <c r="B173" s="391" t="s">
        <v>194</v>
      </c>
      <c r="C173" s="239"/>
      <c r="D173" s="169" t="s">
        <v>55</v>
      </c>
      <c r="E173" s="368">
        <f t="shared" si="808"/>
        <v>0</v>
      </c>
      <c r="F173" s="492">
        <f t="shared" ca="1" si="809"/>
        <v>-29598</v>
      </c>
      <c r="G173" s="383"/>
      <c r="H173" s="369"/>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788"/>
        <v>1</v>
      </c>
      <c r="AAF173" s="112" t="s">
        <v>0</v>
      </c>
      <c r="AAG173" s="78">
        <f>H172</f>
        <v>0</v>
      </c>
      <c r="AAH173" s="78">
        <f t="shared" si="810"/>
        <v>0</v>
      </c>
      <c r="AAI173" s="77"/>
      <c r="AAJ173" s="77"/>
      <c r="AAK173" s="77"/>
      <c r="AAL173" s="56"/>
      <c r="AAM173" s="112"/>
      <c r="AAU173" s="44"/>
    </row>
    <row r="174" spans="1:723" s="23" customFormat="1" ht="15" hidden="1" customHeight="1" outlineLevel="2">
      <c r="A174" s="558"/>
      <c r="B174" s="391" t="s">
        <v>194</v>
      </c>
      <c r="C174" s="239"/>
      <c r="D174" s="169" t="s">
        <v>55</v>
      </c>
      <c r="E174" s="368">
        <f t="shared" si="808"/>
        <v>0</v>
      </c>
      <c r="F174" s="492">
        <f t="shared" ca="1" si="809"/>
        <v>-29598</v>
      </c>
      <c r="G174" s="383"/>
      <c r="H174" s="369"/>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788"/>
        <v>1</v>
      </c>
      <c r="AAF174" s="112" t="s">
        <v>0</v>
      </c>
      <c r="AAG174" s="78">
        <f t="shared" ref="AAG174" si="811">H173</f>
        <v>0</v>
      </c>
      <c r="AAH174" s="78">
        <f t="shared" si="810"/>
        <v>0</v>
      </c>
      <c r="AAI174" s="77"/>
      <c r="AAJ174" s="77"/>
      <c r="AAK174" s="77"/>
      <c r="AAL174" s="56"/>
      <c r="AAM174" s="112"/>
      <c r="AAU174" s="44"/>
    </row>
    <row r="175" spans="1:723" s="23" customFormat="1" ht="15" hidden="1" customHeight="1" outlineLevel="2">
      <c r="A175" s="558"/>
      <c r="B175" s="392" t="s">
        <v>188</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788"/>
        <v>1</v>
      </c>
      <c r="AAF175" s="583" t="s">
        <v>173</v>
      </c>
      <c r="AAG175" s="39"/>
      <c r="AAH175" s="39"/>
      <c r="AAI175" s="77"/>
      <c r="AAJ175" s="77"/>
      <c r="AAK175" s="77"/>
      <c r="AAL175" s="56"/>
      <c r="AAM175" s="112"/>
      <c r="AAU175" s="44"/>
    </row>
    <row r="176" spans="1:723" s="23" customFormat="1" ht="15" hidden="1" customHeight="1" outlineLevel="2">
      <c r="A176" s="558"/>
      <c r="B176" s="393" t="str">
        <f>"Draft optional PRESENTATION."&amp;TEXT($G$167,"mm.dd.yy")&amp;""</f>
        <v>Draft optional PRESENTATION.01.00.00</v>
      </c>
      <c r="C176" s="231" t="s">
        <v>70</v>
      </c>
      <c r="D176" s="169" t="s">
        <v>55</v>
      </c>
      <c r="E176" s="368">
        <f t="shared" ref="E176:E179" si="812">NETWORKDAYS(G176,H176,S.DDL_DEQClosed)</f>
        <v>0</v>
      </c>
      <c r="F176" s="492">
        <f t="shared" ref="F176:F179" ca="1" si="813">NETWORKDAYS(TODAY(),H176)</f>
        <v>-29598</v>
      </c>
      <c r="G176" s="383"/>
      <c r="H176" s="369"/>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788"/>
        <v>1</v>
      </c>
      <c r="AAF176" s="112" t="s">
        <v>0</v>
      </c>
      <c r="AAG176" s="78">
        <f>H174</f>
        <v>0</v>
      </c>
      <c r="AAH176" s="78">
        <f t="shared" ref="AAH176:AAH179" si="814">G176</f>
        <v>0</v>
      </c>
      <c r="AAI176" s="77"/>
      <c r="AAJ176" s="77"/>
      <c r="AAK176" s="77"/>
      <c r="AAL176" s="56"/>
      <c r="AAM176" s="112"/>
      <c r="AAU176" s="44"/>
    </row>
    <row r="177" spans="1:723" s="23" customFormat="1" ht="15" hidden="1" customHeight="1" outlineLevel="2">
      <c r="A177" s="558"/>
      <c r="B177" s="393" t="s">
        <v>198</v>
      </c>
      <c r="C177" s="239"/>
      <c r="D177" s="169" t="s">
        <v>55</v>
      </c>
      <c r="E177" s="368">
        <f t="shared" si="812"/>
        <v>0</v>
      </c>
      <c r="F177" s="492">
        <f t="shared" ca="1" si="813"/>
        <v>-29598</v>
      </c>
      <c r="G177" s="383"/>
      <c r="H177" s="369"/>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788"/>
        <v>1</v>
      </c>
      <c r="AAF177" s="112" t="s">
        <v>0</v>
      </c>
      <c r="AAG177" s="78">
        <f t="shared" ref="AAG177" si="815">H176</f>
        <v>0</v>
      </c>
      <c r="AAH177" s="78">
        <f t="shared" si="814"/>
        <v>0</v>
      </c>
      <c r="AAI177" s="77"/>
      <c r="AAJ177" s="77"/>
      <c r="AAK177" s="77"/>
      <c r="AAL177" s="56"/>
      <c r="AAM177" s="112"/>
      <c r="AAU177" s="44"/>
    </row>
    <row r="178" spans="1:723" s="23" customFormat="1" ht="15" hidden="1" customHeight="1" outlineLevel="2">
      <c r="A178" s="558"/>
      <c r="B178" s="393" t="s">
        <v>192</v>
      </c>
      <c r="C178" s="239"/>
      <c r="D178" s="169" t="s">
        <v>55</v>
      </c>
      <c r="E178" s="368">
        <f t="shared" si="812"/>
        <v>0</v>
      </c>
      <c r="F178" s="492">
        <f t="shared" ca="1" si="813"/>
        <v>-29598</v>
      </c>
      <c r="G178" s="383"/>
      <c r="H178" s="369"/>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788"/>
        <v>1</v>
      </c>
      <c r="AAF178" s="112" t="s">
        <v>0</v>
      </c>
      <c r="AAG178" s="78">
        <f>H177</f>
        <v>0</v>
      </c>
      <c r="AAH178" s="78">
        <f t="shared" si="814"/>
        <v>0</v>
      </c>
      <c r="AAI178" s="77"/>
      <c r="AAJ178" s="77"/>
      <c r="AAK178" s="77"/>
      <c r="AAL178" s="56"/>
      <c r="AAM178" s="112"/>
      <c r="AAU178" s="44"/>
    </row>
    <row r="179" spans="1:723" s="23" customFormat="1" ht="15" hidden="1" customHeight="1" outlineLevel="2">
      <c r="A179" s="558"/>
      <c r="B179" s="393" t="s">
        <v>193</v>
      </c>
      <c r="C179" s="239"/>
      <c r="D179" s="169" t="s">
        <v>55</v>
      </c>
      <c r="E179" s="368">
        <f t="shared" si="812"/>
        <v>0</v>
      </c>
      <c r="F179" s="492">
        <f t="shared" ca="1" si="813"/>
        <v>-29598</v>
      </c>
      <c r="G179" s="383"/>
      <c r="H179" s="369"/>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788"/>
        <v>1</v>
      </c>
      <c r="AAF179" s="112" t="s">
        <v>0</v>
      </c>
      <c r="AAG179" s="78">
        <f t="shared" ref="AAG179" si="816">H178</f>
        <v>0</v>
      </c>
      <c r="AAH179" s="78">
        <f t="shared" si="814"/>
        <v>0</v>
      </c>
      <c r="AAI179" s="77"/>
      <c r="AAJ179" s="77"/>
      <c r="AAK179" s="77"/>
      <c r="AAL179" s="56"/>
      <c r="AAM179" s="112"/>
      <c r="AAU179" s="44"/>
    </row>
    <row r="180" spans="1:723" s="23" customFormat="1" ht="15" hidden="1" customHeight="1" outlineLevel="2">
      <c r="A180" s="558"/>
      <c r="B180" s="394" t="s">
        <v>189</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788"/>
        <v>1</v>
      </c>
      <c r="AAF180" s="583" t="s">
        <v>173</v>
      </c>
      <c r="AAG180" s="39"/>
      <c r="AAH180" s="39"/>
      <c r="AAI180" s="39"/>
      <c r="AAJ180" s="56"/>
      <c r="AAK180" s="56"/>
      <c r="AAL180" s="56"/>
      <c r="AAM180" s="112"/>
      <c r="AAU180" s="44"/>
    </row>
    <row r="181" spans="1:723" s="23" customFormat="1" ht="15" hidden="1" customHeight="1" outlineLevel="2">
      <c r="A181" s="558"/>
      <c r="B181" s="377" t="str">
        <f>"Draft COMMITTEE.NOTICE."&amp;TEXT($G$167,"mm.dd.yy")&amp;""</f>
        <v>Draft COMMITTEE.NOTICE.01.00.00</v>
      </c>
      <c r="C181" s="239"/>
      <c r="D181" s="169" t="s">
        <v>369</v>
      </c>
      <c r="E181" s="368">
        <f t="shared" ref="E181" si="817">NETWORKDAYS(G181,H181,S.DDL_DEQClosed)</f>
        <v>0</v>
      </c>
      <c r="F181" s="492">
        <f t="shared" ref="F181" ca="1" si="818">NETWORKDAYS(TODAY(),H181)</f>
        <v>-29598</v>
      </c>
      <c r="G181" s="383"/>
      <c r="H181" s="369"/>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19">IF(S.InvolveCommittee=TRUE,1,0)</f>
        <v>1</v>
      </c>
      <c r="AAF181" s="112" t="s">
        <v>0</v>
      </c>
      <c r="AAG181" s="78">
        <f>H179</f>
        <v>0</v>
      </c>
      <c r="AAH181" s="78">
        <f t="shared" ref="AAH181" si="820">G181</f>
        <v>0</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19"/>
        <v>1</v>
      </c>
      <c r="AAF182" s="583" t="s">
        <v>173</v>
      </c>
      <c r="AAG182" s="63"/>
      <c r="AAH182" s="76" t="s">
        <v>0</v>
      </c>
      <c r="AAI182" s="77"/>
      <c r="AAJ182" s="77"/>
      <c r="AAK182" s="77"/>
      <c r="AAL182" s="56"/>
      <c r="AAM182" s="112"/>
      <c r="AAU182" s="44"/>
    </row>
    <row r="183" spans="1:723" s="23" customFormat="1" ht="15" hidden="1" customHeight="1" outlineLevel="2">
      <c r="A183" s="558"/>
      <c r="B183" s="387" t="s">
        <v>197</v>
      </c>
      <c r="C183" s="168"/>
      <c r="D183" s="169" t="s">
        <v>158</v>
      </c>
      <c r="E183" s="368">
        <f>NETWORKDAYS(G183,H183,S.DDL_DEQClosed)</f>
        <v>0</v>
      </c>
      <c r="F183" s="492">
        <f ca="1">NETWORKDAYS(TODAY(),H183)</f>
        <v>-29598</v>
      </c>
      <c r="G183" s="383"/>
      <c r="H183" s="369"/>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19"/>
        <v>1</v>
      </c>
      <c r="AAF183" s="112"/>
      <c r="AAG183" s="78">
        <f>H181</f>
        <v>0</v>
      </c>
      <c r="AAH183" s="78">
        <f>G183</f>
        <v>0</v>
      </c>
      <c r="AAI183" s="77"/>
      <c r="AAJ183" s="77"/>
      <c r="AAK183" s="77"/>
      <c r="AAL183" s="56"/>
      <c r="AAM183" s="112"/>
      <c r="AAU183" s="44"/>
    </row>
    <row r="184" spans="1:723" s="23" customFormat="1" ht="15" hidden="1" customHeight="1" outlineLevel="2">
      <c r="A184" s="558"/>
      <c r="B184" s="387" t="s">
        <v>54</v>
      </c>
      <c r="C184" s="168"/>
      <c r="D184" s="169" t="s">
        <v>357</v>
      </c>
      <c r="E184" s="368">
        <f t="shared" ref="E184:E186" si="821">NETWORKDAYS(G184,H184,S.DDL_DEQClosed)</f>
        <v>0</v>
      </c>
      <c r="F184" s="492">
        <f t="shared" ref="F184:F186" ca="1" si="822">NETWORKDAYS(TODAY(),H184)</f>
        <v>-29598</v>
      </c>
      <c r="G184" s="383"/>
      <c r="H184" s="369"/>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19"/>
        <v>1</v>
      </c>
      <c r="AAF184" s="112"/>
      <c r="AAG184" s="78">
        <f>H183</f>
        <v>0</v>
      </c>
      <c r="AAH184" s="78">
        <f t="shared" ref="AAH184:AAH186" si="823">G184</f>
        <v>0</v>
      </c>
      <c r="AAI184" s="77"/>
      <c r="AAJ184" s="77"/>
      <c r="AAK184" s="77"/>
      <c r="AAL184" s="56"/>
      <c r="AAM184" s="112"/>
      <c r="AAU184" s="44"/>
    </row>
    <row r="185" spans="1:723" s="23" customFormat="1" ht="15" hidden="1" customHeight="1" outlineLevel="2">
      <c r="A185" s="558"/>
      <c r="B185" s="404" t="str">
        <f>"Draft MINUTES."&amp;TEXT($G$167,"mm.dd.yy")&amp;""</f>
        <v>Draft MINUTES.01.00.00</v>
      </c>
      <c r="C185" s="231" t="s">
        <v>70</v>
      </c>
      <c r="D185" s="248" t="s">
        <v>369</v>
      </c>
      <c r="E185" s="368">
        <f t="shared" si="821"/>
        <v>0</v>
      </c>
      <c r="F185" s="492">
        <f t="shared" ca="1" si="822"/>
        <v>-29598</v>
      </c>
      <c r="G185" s="383"/>
      <c r="H185" s="369"/>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19"/>
        <v>1</v>
      </c>
      <c r="AAF185" s="112"/>
      <c r="AAG185" s="78">
        <f t="shared" ref="AAG185:AAG186" si="824">H184</f>
        <v>0</v>
      </c>
      <c r="AAH185" s="78">
        <f t="shared" si="823"/>
        <v>0</v>
      </c>
      <c r="AAI185" s="77"/>
      <c r="AAJ185" s="77"/>
      <c r="AAK185" s="77"/>
      <c r="AAL185" s="89" t="str">
        <f>"Draft "&amp;S.CodeName&amp;"MINUTES.mm.dd.yyy.2.00"</f>
        <v>Draft MINUTES.mm.dd.yyy.2.00</v>
      </c>
      <c r="AAM185" s="112"/>
      <c r="AAU185" s="44"/>
    </row>
    <row r="186" spans="1:723" s="23" customFormat="1" ht="15" hidden="1" customHeight="1" outlineLevel="2">
      <c r="A186" s="558"/>
      <c r="B186" s="243" t="s">
        <v>53</v>
      </c>
      <c r="C186" s="168"/>
      <c r="D186" s="169" t="s">
        <v>357</v>
      </c>
      <c r="E186" s="368">
        <f t="shared" si="821"/>
        <v>0</v>
      </c>
      <c r="F186" s="492">
        <f t="shared" ca="1" si="822"/>
        <v>-29598</v>
      </c>
      <c r="G186" s="383"/>
      <c r="H186" s="369"/>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19"/>
        <v>1</v>
      </c>
      <c r="AAF186" s="112"/>
      <c r="AAG186" s="78">
        <f t="shared" si="824"/>
        <v>0</v>
      </c>
      <c r="AAH186" s="78">
        <f t="shared" si="823"/>
        <v>0</v>
      </c>
      <c r="AAI186" s="77"/>
      <c r="AAJ186" s="77"/>
      <c r="AAK186" s="77"/>
      <c r="AAL186" s="56"/>
      <c r="AAM186" s="112"/>
      <c r="AAU186" s="44"/>
    </row>
    <row r="187" spans="1:723" s="23" customFormat="1" ht="18" customHeight="1" outlineLevel="1" collapsed="1">
      <c r="A187" s="558"/>
      <c r="B187" s="244" t="s">
        <v>150</v>
      </c>
      <c r="C187" s="168"/>
      <c r="D187" s="761"/>
      <c r="E187" s="761"/>
      <c r="F187" s="761"/>
      <c r="G187" s="406"/>
      <c r="H187" s="406"/>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19"/>
        <v>1</v>
      </c>
      <c r="AAF187" s="583" t="s">
        <v>173</v>
      </c>
      <c r="AAG187" s="39" t="s">
        <v>0</v>
      </c>
      <c r="AAH187" s="39" t="s">
        <v>0</v>
      </c>
      <c r="AAI187" s="39"/>
      <c r="AAJ187" s="56"/>
      <c r="AAK187" s="56"/>
      <c r="AAL187" s="56"/>
      <c r="AAM187" s="112"/>
      <c r="AAU187" s="44"/>
    </row>
    <row r="188" spans="1:723" s="23" customFormat="1" ht="15" hidden="1" customHeight="1" outlineLevel="2">
      <c r="A188" s="558"/>
      <c r="B188" s="375" t="s">
        <v>57</v>
      </c>
      <c r="C188" s="168"/>
      <c r="D188" s="169" t="s">
        <v>357</v>
      </c>
      <c r="E188" s="368">
        <f t="shared" ref="E188" si="825">NETWORKDAYS(G188,H188,S.DDL_DEQClosed)</f>
        <v>0</v>
      </c>
      <c r="F188" s="492">
        <f t="shared" ref="F188" ca="1" si="826">NETWORKDAYS(TODAY(),H188)</f>
        <v>-29598</v>
      </c>
      <c r="G188" s="383">
        <f t="shared" ref="G188" si="827">AAG188</f>
        <v>0</v>
      </c>
      <c r="H188" s="369">
        <f t="shared" ref="H188" si="828">AAH188</f>
        <v>0</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19"/>
        <v>1</v>
      </c>
      <c r="AAF188" s="112"/>
      <c r="AAG188" s="78">
        <f>H185</f>
        <v>0</v>
      </c>
      <c r="AAH188" s="78">
        <f t="shared" ref="AAH188" si="829">G188</f>
        <v>0</v>
      </c>
      <c r="AAI188" s="77"/>
      <c r="AAJ188" s="77"/>
      <c r="AAK188" s="77"/>
      <c r="AAL188" s="56"/>
      <c r="AAM188" s="112"/>
      <c r="AAU188" s="44"/>
    </row>
    <row r="189" spans="1:723" s="23" customFormat="1" ht="15" hidden="1" customHeight="1" outlineLevel="2">
      <c r="A189" s="558"/>
      <c r="B189" s="376" t="s">
        <v>56</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19"/>
        <v>1</v>
      </c>
      <c r="AAF189" s="583" t="s">
        <v>173</v>
      </c>
      <c r="AAG189" s="63"/>
      <c r="AAH189" s="76"/>
      <c r="AAI189" s="77"/>
      <c r="AAJ189" s="77"/>
      <c r="AAK189" s="77"/>
      <c r="AAL189" s="56"/>
      <c r="AAM189" s="112"/>
      <c r="AAU189" s="44"/>
    </row>
    <row r="190" spans="1:723" s="23" customFormat="1" ht="15" hidden="1" customHeight="1" outlineLevel="2">
      <c r="A190" s="558"/>
      <c r="B190" s="377" t="str">
        <f>"Draft AGENDA."&amp;TEXT($G$187,"mm.dd.yy")&amp;""</f>
        <v>Draft AGENDA.01.00.00</v>
      </c>
      <c r="C190" s="231" t="s">
        <v>70</v>
      </c>
      <c r="D190" s="308" t="s">
        <v>55</v>
      </c>
      <c r="E190" s="368">
        <f t="shared" ref="E190:E194" si="830">NETWORKDAYS(G190,H190,S.DDL_DEQClosed)</f>
        <v>0</v>
      </c>
      <c r="F190" s="492">
        <f t="shared" ref="F190:F194" ca="1" si="831">NETWORKDAYS(TODAY(),H190)</f>
        <v>-29598</v>
      </c>
      <c r="G190" s="383">
        <f>AAG190</f>
        <v>0</v>
      </c>
      <c r="H190" s="369">
        <f t="shared" ref="H190:H194" si="832">AAH190</f>
        <v>0</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19"/>
        <v>1</v>
      </c>
      <c r="AAF190" s="112" t="s">
        <v>0</v>
      </c>
      <c r="AAG190" s="78">
        <f>H188</f>
        <v>0</v>
      </c>
      <c r="AAH190" s="78">
        <f>G190</f>
        <v>0</v>
      </c>
      <c r="AAI190" s="77"/>
      <c r="AAJ190" s="77"/>
      <c r="AAK190" s="77"/>
      <c r="AAL190" s="89" t="str">
        <f>"Draft "&amp;S.CodeName&amp;"AGENDA.mm.dd.yyyy.2.00"</f>
        <v>Draft AGENDA.mm.dd.yyyy.2.00</v>
      </c>
      <c r="AAM190" s="112"/>
      <c r="AAU190" s="44"/>
    </row>
    <row r="191" spans="1:723" s="23" customFormat="1" ht="15" hidden="1" customHeight="1" outlineLevel="2">
      <c r="A191" s="558"/>
      <c r="B191" s="391" t="s">
        <v>194</v>
      </c>
      <c r="C191" s="239"/>
      <c r="D191" s="308" t="s">
        <v>55</v>
      </c>
      <c r="E191" s="368">
        <f t="shared" si="830"/>
        <v>0</v>
      </c>
      <c r="F191" s="492">
        <f t="shared" ca="1" si="831"/>
        <v>-29598</v>
      </c>
      <c r="G191" s="383">
        <f t="shared" ref="G191:G194" si="833">AAG191</f>
        <v>0</v>
      </c>
      <c r="H191" s="369">
        <f t="shared" si="832"/>
        <v>0</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19"/>
        <v>1</v>
      </c>
      <c r="AAF191" s="112" t="s">
        <v>0</v>
      </c>
      <c r="AAG191" s="78">
        <f>H190</f>
        <v>0</v>
      </c>
      <c r="AAH191" s="78">
        <f t="shared" ref="AAH191:AAH194" si="834">G191</f>
        <v>0</v>
      </c>
      <c r="AAI191" s="77"/>
      <c r="AAJ191" s="77"/>
      <c r="AAK191" s="77"/>
      <c r="AAL191" s="56"/>
      <c r="AAM191" s="112"/>
      <c r="AAU191" s="44"/>
    </row>
    <row r="192" spans="1:723" s="23" customFormat="1" ht="15" hidden="1" customHeight="1" outlineLevel="2">
      <c r="A192" s="558"/>
      <c r="B192" s="391" t="s">
        <v>194</v>
      </c>
      <c r="C192" s="239"/>
      <c r="D192" s="308" t="s">
        <v>55</v>
      </c>
      <c r="E192" s="368">
        <f t="shared" si="830"/>
        <v>0</v>
      </c>
      <c r="F192" s="492">
        <f t="shared" ca="1" si="831"/>
        <v>-29598</v>
      </c>
      <c r="G192" s="383">
        <f t="shared" si="833"/>
        <v>0</v>
      </c>
      <c r="H192" s="369">
        <f t="shared" si="832"/>
        <v>0</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19"/>
        <v>1</v>
      </c>
      <c r="AAF192" s="112" t="s">
        <v>0</v>
      </c>
      <c r="AAG192" s="78">
        <f>H191</f>
        <v>0</v>
      </c>
      <c r="AAH192" s="78">
        <f t="shared" si="834"/>
        <v>0</v>
      </c>
      <c r="AAI192" s="77"/>
      <c r="AAJ192" s="77"/>
      <c r="AAK192" s="77"/>
      <c r="AAL192" s="56"/>
      <c r="AAM192" s="112"/>
      <c r="AAU192" s="44"/>
    </row>
    <row r="193" spans="1:732" s="23" customFormat="1" ht="15" hidden="1" customHeight="1" outlineLevel="2">
      <c r="A193" s="558"/>
      <c r="B193" s="391" t="s">
        <v>194</v>
      </c>
      <c r="C193" s="239"/>
      <c r="D193" s="308" t="s">
        <v>55</v>
      </c>
      <c r="E193" s="368">
        <f t="shared" si="830"/>
        <v>0</v>
      </c>
      <c r="F193" s="492">
        <f t="shared" ca="1" si="831"/>
        <v>-29598</v>
      </c>
      <c r="G193" s="383">
        <f t="shared" si="833"/>
        <v>0</v>
      </c>
      <c r="H193" s="369">
        <f t="shared" si="832"/>
        <v>0</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19"/>
        <v>1</v>
      </c>
      <c r="AAF193" s="112" t="s">
        <v>0</v>
      </c>
      <c r="AAG193" s="78">
        <f>H192</f>
        <v>0</v>
      </c>
      <c r="AAH193" s="78">
        <f t="shared" si="834"/>
        <v>0</v>
      </c>
      <c r="AAI193" s="77"/>
      <c r="AAJ193" s="77"/>
      <c r="AAK193" s="77"/>
      <c r="AAL193" s="56"/>
      <c r="AAM193" s="112"/>
      <c r="AAU193" s="44"/>
    </row>
    <row r="194" spans="1:732" s="23" customFormat="1" ht="15" hidden="1" customHeight="1" outlineLevel="2">
      <c r="A194" s="558"/>
      <c r="B194" s="391" t="s">
        <v>194</v>
      </c>
      <c r="C194" s="239"/>
      <c r="D194" s="308" t="s">
        <v>55</v>
      </c>
      <c r="E194" s="368">
        <f t="shared" si="830"/>
        <v>0</v>
      </c>
      <c r="F194" s="492">
        <f t="shared" ca="1" si="831"/>
        <v>-29598</v>
      </c>
      <c r="G194" s="383">
        <f t="shared" si="833"/>
        <v>0</v>
      </c>
      <c r="H194" s="369">
        <f t="shared" si="832"/>
        <v>0</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19"/>
        <v>1</v>
      </c>
      <c r="AAF194" s="112" t="s">
        <v>0</v>
      </c>
      <c r="AAG194" s="78">
        <f t="shared" ref="AAG194" si="835">H193</f>
        <v>0</v>
      </c>
      <c r="AAH194" s="78">
        <f t="shared" si="834"/>
        <v>0</v>
      </c>
      <c r="AAI194" s="77"/>
      <c r="AAJ194" s="77"/>
      <c r="AAK194" s="77"/>
      <c r="AAL194" s="56"/>
      <c r="AAM194" s="112"/>
      <c r="AAU194" s="44"/>
    </row>
    <row r="195" spans="1:732" s="23" customFormat="1" ht="15" hidden="1" customHeight="1" outlineLevel="2">
      <c r="A195" s="558"/>
      <c r="B195" s="392" t="s">
        <v>188</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19"/>
        <v>1</v>
      </c>
      <c r="AAF195" s="583" t="s">
        <v>173</v>
      </c>
      <c r="AAG195" s="39"/>
      <c r="AAH195" s="39"/>
      <c r="AAI195" s="77"/>
      <c r="AAJ195" s="77"/>
      <c r="AAK195" s="77"/>
      <c r="AAL195" s="56"/>
      <c r="AAM195" s="112"/>
      <c r="AAU195" s="44"/>
    </row>
    <row r="196" spans="1:732" s="23" customFormat="1" ht="15" hidden="1" customHeight="1" outlineLevel="2">
      <c r="A196" s="558"/>
      <c r="B196" s="393" t="str">
        <f>"Draft optional PRESENTATION."&amp;TEXT($G$167,"mm.dd.yy")&amp;""</f>
        <v>Draft optional PRESENTATION.01.00.00</v>
      </c>
      <c r="C196" s="231" t="s">
        <v>70</v>
      </c>
      <c r="D196" s="308" t="s">
        <v>55</v>
      </c>
      <c r="E196" s="368">
        <f t="shared" ref="E196:E199" si="836">NETWORKDAYS(G196,H196,S.DDL_DEQClosed)</f>
        <v>0</v>
      </c>
      <c r="F196" s="492">
        <f t="shared" ref="F196:F199" ca="1" si="837">NETWORKDAYS(TODAY(),H196)</f>
        <v>-29598</v>
      </c>
      <c r="G196" s="383">
        <f t="shared" ref="G196:G199" si="838">AAG196</f>
        <v>0</v>
      </c>
      <c r="H196" s="369">
        <f t="shared" ref="H196:H199" si="839">AAH196</f>
        <v>0</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19"/>
        <v>1</v>
      </c>
      <c r="AAF196" s="112" t="s">
        <v>0</v>
      </c>
      <c r="AAG196" s="78">
        <f>H194</f>
        <v>0</v>
      </c>
      <c r="AAH196" s="78">
        <f t="shared" ref="AAH196:AAH199" si="840">G196</f>
        <v>0</v>
      </c>
      <c r="AAI196" s="77"/>
      <c r="AAJ196" s="77"/>
      <c r="AAK196" s="77"/>
      <c r="AAL196" s="56"/>
      <c r="AAM196" s="112"/>
      <c r="AAU196" s="44"/>
    </row>
    <row r="197" spans="1:732" s="23" customFormat="1" ht="15" hidden="1" customHeight="1" outlineLevel="2">
      <c r="A197" s="558"/>
      <c r="B197" s="393" t="s">
        <v>198</v>
      </c>
      <c r="C197" s="239"/>
      <c r="D197" s="308" t="s">
        <v>55</v>
      </c>
      <c r="E197" s="368">
        <f t="shared" si="836"/>
        <v>0</v>
      </c>
      <c r="F197" s="492">
        <f t="shared" ca="1" si="837"/>
        <v>-29598</v>
      </c>
      <c r="G197" s="383">
        <f t="shared" si="838"/>
        <v>0</v>
      </c>
      <c r="H197" s="369">
        <f t="shared" si="839"/>
        <v>0</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19"/>
        <v>1</v>
      </c>
      <c r="AAF197" s="112" t="s">
        <v>0</v>
      </c>
      <c r="AAG197" s="78">
        <f t="shared" ref="AAG197" si="841">H196</f>
        <v>0</v>
      </c>
      <c r="AAH197" s="78">
        <f t="shared" si="840"/>
        <v>0</v>
      </c>
      <c r="AAI197" s="77"/>
      <c r="AAJ197" s="77"/>
      <c r="AAK197" s="77"/>
      <c r="AAL197" s="56"/>
      <c r="AAM197" s="112"/>
      <c r="AAU197" s="44"/>
    </row>
    <row r="198" spans="1:732" s="23" customFormat="1" ht="15" hidden="1" customHeight="1" outlineLevel="2">
      <c r="A198" s="558"/>
      <c r="B198" s="393" t="s">
        <v>192</v>
      </c>
      <c r="C198" s="239"/>
      <c r="D198" s="308" t="s">
        <v>55</v>
      </c>
      <c r="E198" s="368">
        <f t="shared" si="836"/>
        <v>0</v>
      </c>
      <c r="F198" s="492">
        <f t="shared" ca="1" si="837"/>
        <v>-29598</v>
      </c>
      <c r="G198" s="383">
        <f t="shared" si="838"/>
        <v>0</v>
      </c>
      <c r="H198" s="369">
        <f t="shared" si="839"/>
        <v>0</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19"/>
        <v>1</v>
      </c>
      <c r="AAF198" s="112" t="s">
        <v>0</v>
      </c>
      <c r="AAG198" s="78">
        <f>H197</f>
        <v>0</v>
      </c>
      <c r="AAH198" s="78">
        <f t="shared" si="840"/>
        <v>0</v>
      </c>
      <c r="AAI198" s="77"/>
      <c r="AAJ198" s="77"/>
      <c r="AAK198" s="77"/>
      <c r="AAL198" s="56"/>
      <c r="AAM198" s="112"/>
      <c r="AAU198" s="44"/>
    </row>
    <row r="199" spans="1:732" s="23" customFormat="1" ht="15" hidden="1" customHeight="1" outlineLevel="2">
      <c r="A199" s="558"/>
      <c r="B199" s="393" t="s">
        <v>193</v>
      </c>
      <c r="C199" s="239"/>
      <c r="D199" s="308" t="s">
        <v>55</v>
      </c>
      <c r="E199" s="368">
        <f t="shared" si="836"/>
        <v>0</v>
      </c>
      <c r="F199" s="492">
        <f t="shared" ca="1" si="837"/>
        <v>-29598</v>
      </c>
      <c r="G199" s="383">
        <f t="shared" si="838"/>
        <v>0</v>
      </c>
      <c r="H199" s="369">
        <f t="shared" si="839"/>
        <v>0</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19"/>
        <v>1</v>
      </c>
      <c r="AAF199" s="112" t="s">
        <v>0</v>
      </c>
      <c r="AAG199" s="78">
        <f t="shared" ref="AAG199" si="842">H198</f>
        <v>0</v>
      </c>
      <c r="AAH199" s="78">
        <f t="shared" si="840"/>
        <v>0</v>
      </c>
      <c r="AAI199" s="77"/>
      <c r="AAJ199" s="77"/>
      <c r="AAK199" s="77"/>
      <c r="AAL199" s="56"/>
      <c r="AAM199" s="112"/>
      <c r="AAU199" s="44"/>
    </row>
    <row r="200" spans="1:732" s="23" customFormat="1" ht="15" hidden="1" customHeight="1" outlineLevel="2">
      <c r="A200" s="558"/>
      <c r="B200" s="394" t="s">
        <v>189</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19"/>
        <v>1</v>
      </c>
      <c r="AAF200" s="583" t="s">
        <v>173</v>
      </c>
      <c r="AAG200" s="39"/>
      <c r="AAH200" s="39"/>
      <c r="AAI200" s="77"/>
      <c r="AAJ200" s="77"/>
      <c r="AAK200" s="77"/>
      <c r="AAL200" s="56"/>
      <c r="AAM200" s="112"/>
      <c r="AAU200" s="44"/>
    </row>
    <row r="201" spans="1:732" s="23" customFormat="1" ht="15" hidden="1" customHeight="1" outlineLevel="2">
      <c r="A201" s="558"/>
      <c r="B201" s="377" t="str">
        <f>"Draft COMMITTEE.NOTICE."&amp;TEXT($G$187,"mm.dd.yy")&amp;""</f>
        <v>Draft COMMITTEE.NOTICE.01.00.00</v>
      </c>
      <c r="C201" s="239"/>
      <c r="D201" s="308" t="s">
        <v>369</v>
      </c>
      <c r="E201" s="368">
        <f t="shared" ref="E201" si="843">NETWORKDAYS(G201,H201,S.DDL_DEQClosed)</f>
        <v>0</v>
      </c>
      <c r="F201" s="492">
        <f t="shared" ref="F201" ca="1" si="844">NETWORKDAYS(TODAY(),H201)</f>
        <v>-29598</v>
      </c>
      <c r="G201" s="383">
        <f t="shared" ref="G201" si="845">AAG201</f>
        <v>0</v>
      </c>
      <c r="H201" s="369">
        <f t="shared" ref="H201" si="846">AAH201</f>
        <v>0</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19"/>
        <v>1</v>
      </c>
      <c r="AAF201" s="112" t="s">
        <v>0</v>
      </c>
      <c r="AAG201" s="78">
        <f>H199</f>
        <v>0</v>
      </c>
      <c r="AAH201" s="78">
        <f t="shared" ref="AAH201" si="847">G201</f>
        <v>0</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19"/>
        <v>1</v>
      </c>
      <c r="AAF202" s="583" t="s">
        <v>173</v>
      </c>
      <c r="AAG202" s="63"/>
      <c r="AAH202" s="76" t="s">
        <v>0</v>
      </c>
      <c r="AAI202" s="77"/>
      <c r="AAJ202" s="77"/>
      <c r="AAK202" s="77"/>
      <c r="AAL202" s="56"/>
      <c r="AAM202" s="112"/>
      <c r="AAU202" s="44"/>
    </row>
    <row r="203" spans="1:732" s="23" customFormat="1" ht="15" hidden="1" customHeight="1" outlineLevel="2">
      <c r="A203" s="558"/>
      <c r="B203" s="387" t="s">
        <v>197</v>
      </c>
      <c r="C203" s="168"/>
      <c r="D203" s="308" t="s">
        <v>158</v>
      </c>
      <c r="E203" s="368">
        <f>NETWORKDAYS(G203,H203,S.DDL_DEQClosed)</f>
        <v>0</v>
      </c>
      <c r="F203" s="492">
        <f ca="1">NETWORKDAYS(TODAY(),H203)</f>
        <v>-29598</v>
      </c>
      <c r="G203" s="383">
        <f>AAG203</f>
        <v>0</v>
      </c>
      <c r="H203" s="369">
        <f>AAH203</f>
        <v>0</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19"/>
        <v>1</v>
      </c>
      <c r="AAF203" s="112"/>
      <c r="AAG203" s="78">
        <f>H201</f>
        <v>0</v>
      </c>
      <c r="AAH203" s="78">
        <f>G203</f>
        <v>0</v>
      </c>
      <c r="AAI203" s="77"/>
      <c r="AAJ203" s="77"/>
      <c r="AAK203" s="77"/>
      <c r="AAL203" s="56"/>
      <c r="AAM203" s="112"/>
      <c r="AAU203" s="44"/>
    </row>
    <row r="204" spans="1:732" s="23" customFormat="1" ht="15" hidden="1" customHeight="1" outlineLevel="2">
      <c r="A204" s="558"/>
      <c r="B204" s="387" t="s">
        <v>54</v>
      </c>
      <c r="C204" s="168"/>
      <c r="D204" s="308" t="s">
        <v>357</v>
      </c>
      <c r="E204" s="368">
        <f t="shared" ref="E204:E206" si="848">NETWORKDAYS(G204,H204,S.DDL_DEQClosed)</f>
        <v>0</v>
      </c>
      <c r="F204" s="492">
        <f t="shared" ref="F204:F206" ca="1" si="849">NETWORKDAYS(TODAY(),H204)</f>
        <v>-29598</v>
      </c>
      <c r="G204" s="383">
        <f t="shared" ref="G204:G206" si="850">AAG204</f>
        <v>0</v>
      </c>
      <c r="H204" s="369">
        <f t="shared" ref="H204:H206" si="851">AAH204</f>
        <v>0</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19"/>
        <v>1</v>
      </c>
      <c r="AAF204" s="112"/>
      <c r="AAG204" s="78">
        <f>H203</f>
        <v>0</v>
      </c>
      <c r="AAH204" s="78">
        <f t="shared" ref="AAH204:AAH206" si="852">G204</f>
        <v>0</v>
      </c>
      <c r="AAI204" s="77"/>
      <c r="AAJ204" s="77"/>
      <c r="AAK204" s="77"/>
      <c r="AAL204" s="56"/>
      <c r="AAM204" s="112"/>
      <c r="AAU204" s="44"/>
    </row>
    <row r="205" spans="1:732" s="23" customFormat="1" ht="15" hidden="1" customHeight="1" outlineLevel="2">
      <c r="A205" s="558"/>
      <c r="B205" s="404" t="str">
        <f>"Draft MINUTES."&amp;TEXT($G$187,"mm.dd.yy")&amp;""</f>
        <v>Draft MINUTES.01.00.00</v>
      </c>
      <c r="C205" s="231" t="s">
        <v>70</v>
      </c>
      <c r="D205" s="278" t="s">
        <v>369</v>
      </c>
      <c r="E205" s="368">
        <f t="shared" si="848"/>
        <v>0</v>
      </c>
      <c r="F205" s="492">
        <f t="shared" ca="1" si="849"/>
        <v>-29598</v>
      </c>
      <c r="G205" s="383">
        <f t="shared" si="850"/>
        <v>0</v>
      </c>
      <c r="H205" s="369">
        <f t="shared" si="851"/>
        <v>0</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19"/>
        <v>1</v>
      </c>
      <c r="AAF205" s="112"/>
      <c r="AAG205" s="78">
        <f t="shared" ref="AAG205:AAG206" si="853">H204</f>
        <v>0</v>
      </c>
      <c r="AAH205" s="78">
        <f t="shared" si="852"/>
        <v>0</v>
      </c>
      <c r="AAI205" s="77"/>
      <c r="AAJ205" s="77"/>
      <c r="AAK205" s="77"/>
      <c r="AAL205" s="89" t="str">
        <f>"Draft "&amp;S.CodeName&amp;"MINUTES.mm.dd.yyy.2.00"</f>
        <v>Draft MINUTES.mm.dd.yyy.2.00</v>
      </c>
      <c r="AAM205" s="112"/>
      <c r="AAU205" s="44"/>
    </row>
    <row r="206" spans="1:732" s="23" customFormat="1" ht="15" hidden="1" customHeight="1" outlineLevel="2">
      <c r="A206" s="558"/>
      <c r="B206" s="387" t="s">
        <v>53</v>
      </c>
      <c r="C206" s="168"/>
      <c r="D206" s="308" t="s">
        <v>357</v>
      </c>
      <c r="E206" s="368">
        <f t="shared" si="848"/>
        <v>0</v>
      </c>
      <c r="F206" s="492">
        <f t="shared" ca="1" si="849"/>
        <v>-29598</v>
      </c>
      <c r="G206" s="383">
        <f t="shared" si="850"/>
        <v>0</v>
      </c>
      <c r="H206" s="369">
        <f t="shared" si="851"/>
        <v>0</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19"/>
        <v>1</v>
      </c>
      <c r="AAF206" s="112"/>
      <c r="AAG206" s="78">
        <f t="shared" si="853"/>
        <v>0</v>
      </c>
      <c r="AAH206" s="78">
        <f t="shared" si="852"/>
        <v>0</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173</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173</v>
      </c>
      <c r="AAG208" s="63"/>
      <c r="AAH208" s="63"/>
      <c r="AAI208" s="77"/>
      <c r="AAJ208" s="77"/>
      <c r="AAK208" s="77"/>
      <c r="AAL208" s="56"/>
      <c r="AAM208" s="112"/>
      <c r="AAN208"/>
      <c r="AAT208" s="23"/>
      <c r="AAU208" s="44"/>
    </row>
    <row r="209" spans="1:732" s="23" customFormat="1" ht="18" customHeight="1">
      <c r="A209" s="558"/>
      <c r="B209" s="760" t="str">
        <f>AAL209</f>
        <v>3-Fees Involved</v>
      </c>
      <c r="C209" s="760"/>
      <c r="D209" s="760"/>
      <c r="E209" s="760"/>
      <c r="F209" s="760"/>
      <c r="G209" s="760"/>
      <c r="H209" s="760"/>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173</v>
      </c>
      <c r="AAG209" s="112"/>
      <c r="AAH209" s="112"/>
      <c r="AAI209" s="77"/>
      <c r="AAJ209" s="90"/>
      <c r="AAK209" s="90"/>
      <c r="AAL209" s="657" t="str">
        <f>AAL21</f>
        <v>3-Fees Involved</v>
      </c>
      <c r="AAM209" s="112"/>
      <c r="AAU209" s="44"/>
    </row>
    <row r="210" spans="1:732" s="23" customFormat="1" ht="18" customHeight="1">
      <c r="A210" s="558"/>
      <c r="B210" s="222" t="s">
        <v>15</v>
      </c>
      <c r="C210" s="704"/>
      <c r="D210" s="150" t="s">
        <v>239</v>
      </c>
      <c r="E210" s="151" t="s">
        <v>15</v>
      </c>
      <c r="F210" s="235" t="s">
        <v>2</v>
      </c>
      <c r="G210" s="152" t="s">
        <v>246</v>
      </c>
      <c r="H210" s="152" t="s">
        <v>88</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243</v>
      </c>
      <c r="AAF210" s="583" t="s">
        <v>173</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29616</v>
      </c>
      <c r="G211" s="314">
        <f>AAG211</f>
        <v>0</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243</v>
      </c>
      <c r="AAF211" s="583" t="s">
        <v>173</v>
      </c>
      <c r="AAG211" s="78">
        <f>G21</f>
        <v>0</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173</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140</v>
      </c>
      <c r="C213" s="168"/>
      <c r="D213" s="498" t="s">
        <v>357</v>
      </c>
      <c r="E213" s="491">
        <f>NETWORKDAYS(G213,H213,S.DDL_DEQClosed)</f>
        <v>17</v>
      </c>
      <c r="F213" s="372">
        <f ca="1">NETWORKDAYS(TODAY(),H213)</f>
        <v>-5</v>
      </c>
      <c r="G213" s="369">
        <v>41407</v>
      </c>
      <c r="H213" s="369">
        <v>41431</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0</v>
      </c>
      <c r="AAH213" s="78">
        <f>G213</f>
        <v>41407</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See DAS approval sequence below</v>
      </c>
      <c r="C214" s="531"/>
      <c r="D214" s="498" t="s">
        <v>357</v>
      </c>
      <c r="E214" s="491">
        <f t="shared" ref="E214" si="854">NETWORKDAYS(G214,H214,S.DDL_DEQClosed)</f>
        <v>29613</v>
      </c>
      <c r="F214" s="372">
        <f ca="1">NETWORKDAYS(TODAY(),H214)</f>
        <v>24</v>
      </c>
      <c r="G214" s="369">
        <f>AAG214</f>
        <v>0</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173</v>
      </c>
      <c r="AAG214" s="78">
        <f>S.BANNER.FeeStart</f>
        <v>0</v>
      </c>
      <c r="AAH214" s="78">
        <f>S.SubmitNoticeToSOS</f>
        <v>41470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hidden="1" outlineLevel="1">
      <c r="A215" s="558"/>
      <c r="B215" s="255" t="s">
        <v>141</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173</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173</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173</v>
      </c>
      <c r="AAG217" s="76"/>
      <c r="AAH217" s="76"/>
      <c r="AAI217" s="76"/>
      <c r="AAJ217" s="57"/>
      <c r="AAK217" s="57"/>
      <c r="AAL217" s="80"/>
      <c r="AAM217" s="112"/>
      <c r="AAN217"/>
      <c r="AAT217" s="23"/>
      <c r="AAU217" s="44"/>
    </row>
    <row r="218" spans="1:732" ht="15" hidden="1" outlineLevel="1">
      <c r="A218" s="558"/>
      <c r="B218" s="257" t="s">
        <v>181</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173</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357</v>
      </c>
      <c r="E219" s="491">
        <f t="shared" ref="E219" si="855">NETWORKDAYS(G219,H219,S.DDL_DEQClosed)</f>
        <v>15</v>
      </c>
      <c r="F219" s="372">
        <f ca="1">NETWORKDAYS(TODAY(),H219)</f>
        <v>-7</v>
      </c>
      <c r="G219" s="369">
        <v>41407</v>
      </c>
      <c r="H219" s="369">
        <v>41429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56">IF(AND(S.InvolveFee=TRUE,S.DASApprovalRequired=TRUE),1,0)</f>
        <v>1</v>
      </c>
      <c r="AAF219" s="112" t="s">
        <v>0</v>
      </c>
      <c r="AAG219" s="78">
        <f>S.BANNER.FeeStart</f>
        <v>0</v>
      </c>
      <c r="AAH219" s="78">
        <f>WORKDAY(S.SubmitNoticeToSOS-29,-1,S.DDL_DEQClosed)</f>
        <v>41439</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250</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56"/>
        <v>1</v>
      </c>
      <c r="AAF220" s="583" t="s">
        <v>173</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56"/>
        <v>1</v>
      </c>
      <c r="AAF221" s="583" t="s">
        <v>173</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56"/>
        <v>1</v>
      </c>
      <c r="AAF222" s="583" t="s">
        <v>173</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56"/>
        <v>1</v>
      </c>
      <c r="AAF223" s="583" t="s">
        <v>173</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56"/>
        <v>1</v>
      </c>
      <c r="AAF224" s="583" t="s">
        <v>173</v>
      </c>
      <c r="AAG224" s="76"/>
      <c r="AAH224" s="76"/>
      <c r="AAI224" s="77"/>
      <c r="AAJ224" s="77"/>
      <c r="AAK224" s="77"/>
      <c r="AAL224" s="80"/>
      <c r="AAM224" s="112"/>
      <c r="AAN224"/>
      <c r="AAT224" s="23"/>
      <c r="AAU224" s="44"/>
    </row>
    <row r="225" spans="1:732" ht="15" outlineLevel="1">
      <c r="A225" s="558"/>
      <c r="B225" s="258" t="s">
        <v>251</v>
      </c>
      <c r="C225" s="239"/>
      <c r="D225" s="501" t="s">
        <v>357</v>
      </c>
      <c r="E225" s="491"/>
      <c r="F225" s="372"/>
      <c r="G225" s="369"/>
      <c r="H225" s="369"/>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56"/>
        <v>1</v>
      </c>
      <c r="AAF225" s="112"/>
      <c r="AAG225" s="78">
        <f>H219</f>
        <v>41429</v>
      </c>
      <c r="AAH225" s="78">
        <f>G225</f>
        <v>0</v>
      </c>
      <c r="AAI225" s="77"/>
      <c r="AAJ225" s="77"/>
      <c r="AAK225" s="77"/>
      <c r="AAL225" s="80"/>
      <c r="AAM225" s="112"/>
      <c r="AAN225"/>
      <c r="AAT225" s="23"/>
      <c r="AAU225" s="44"/>
    </row>
    <row r="226" spans="1:732" ht="15" outlineLevel="1">
      <c r="A226" s="558"/>
      <c r="B226" s="259" t="s">
        <v>114</v>
      </c>
      <c r="C226" s="239"/>
      <c r="D226" s="279" t="s">
        <v>377</v>
      </c>
      <c r="E226" s="491">
        <f>NETWORKDAYS(G226,H226,S.DDL_DEQClosed)</f>
        <v>6</v>
      </c>
      <c r="F226" s="372">
        <f t="shared" ref="F226:F229" ca="1" si="857">NETWORKDAYS(TODAY(),H226)</f>
        <v>-2</v>
      </c>
      <c r="G226" s="369">
        <v>41429</v>
      </c>
      <c r="H226" s="369">
        <v>41436</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56"/>
        <v>1</v>
      </c>
      <c r="AAF226" s="112"/>
      <c r="AAG226" s="78">
        <f>H225</f>
        <v>0</v>
      </c>
      <c r="AAH226" s="78">
        <f t="shared" ref="AAH226:AAH229" si="858">G226</f>
        <v>41429</v>
      </c>
      <c r="AAI226" s="77"/>
      <c r="AAJ226" s="77"/>
      <c r="AAK226" s="77"/>
      <c r="AAL226" s="80"/>
      <c r="AAM226" s="112"/>
      <c r="AAN226"/>
      <c r="AAT226" s="23"/>
      <c r="AAU226" s="44"/>
    </row>
    <row r="227" spans="1:732" ht="15" outlineLevel="1">
      <c r="A227" s="558"/>
      <c r="B227" s="261" t="s">
        <v>115</v>
      </c>
      <c r="C227" s="239"/>
      <c r="D227" s="279" t="s">
        <v>377</v>
      </c>
      <c r="E227" s="491"/>
      <c r="F227" s="372"/>
      <c r="G227" s="369"/>
      <c r="H227" s="369"/>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56"/>
        <v>1</v>
      </c>
      <c r="AAF227" s="112"/>
      <c r="AAG227" s="78">
        <f t="shared" ref="AAG227:AAG229" si="859">H226</f>
        <v>41436</v>
      </c>
      <c r="AAH227" s="78">
        <f t="shared" si="858"/>
        <v>0</v>
      </c>
      <c r="AAI227" s="77"/>
      <c r="AAJ227" s="77"/>
      <c r="AAK227" s="77"/>
      <c r="AAL227" s="80"/>
      <c r="AAM227" s="112"/>
      <c r="AAN227"/>
      <c r="AAT227" s="23"/>
      <c r="AAU227" s="44"/>
    </row>
    <row r="228" spans="1:732" ht="15" outlineLevel="1">
      <c r="A228" s="558"/>
      <c r="B228" s="262" t="s">
        <v>116</v>
      </c>
      <c r="C228" s="239"/>
      <c r="D228" s="279" t="s">
        <v>377</v>
      </c>
      <c r="E228" s="491"/>
      <c r="F228" s="372"/>
      <c r="G228" s="369"/>
      <c r="H228" s="369"/>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56"/>
        <v>1</v>
      </c>
      <c r="AAF228" s="112"/>
      <c r="AAG228" s="78">
        <f t="shared" si="859"/>
        <v>0</v>
      </c>
      <c r="AAH228" s="78">
        <f t="shared" si="858"/>
        <v>0</v>
      </c>
      <c r="AAI228" s="77"/>
      <c r="AAJ228" s="77"/>
      <c r="AAK228" s="77"/>
      <c r="AAL228" s="80"/>
      <c r="AAM228" s="112"/>
      <c r="AAN228"/>
      <c r="AAT228" s="23"/>
      <c r="AAU228" s="44"/>
    </row>
    <row r="229" spans="1:732" ht="15" outlineLevel="1">
      <c r="A229" s="558"/>
      <c r="B229" s="263" t="s">
        <v>117</v>
      </c>
      <c r="C229" s="239"/>
      <c r="D229" s="279" t="s">
        <v>377</v>
      </c>
      <c r="E229" s="491">
        <f>NETWORKDAYS(G229,H229,S.DDL_DEQClosed)</f>
        <v>0</v>
      </c>
      <c r="F229" s="372">
        <f t="shared" ca="1" si="857"/>
        <v>-29598</v>
      </c>
      <c r="G229" s="369"/>
      <c r="H229" s="369"/>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56"/>
        <v>1</v>
      </c>
      <c r="AAF229" s="112"/>
      <c r="AAG229" s="78">
        <f t="shared" si="859"/>
        <v>0</v>
      </c>
      <c r="AAH229" s="78">
        <f t="shared" si="858"/>
        <v>0</v>
      </c>
      <c r="AAI229" s="77"/>
      <c r="AAJ229" s="77"/>
      <c r="AAK229" s="77"/>
      <c r="AAL229" s="80"/>
      <c r="AAM229" s="112"/>
      <c r="AAN229"/>
      <c r="AAT229" s="23"/>
      <c r="AAU229" s="44"/>
    </row>
    <row r="230" spans="1:732" ht="82.5" customHeight="1" outlineLevel="1">
      <c r="A230" s="558"/>
      <c r="B230" s="746" t="s">
        <v>340</v>
      </c>
      <c r="C230" s="746"/>
      <c r="D230" s="746"/>
      <c r="E230" s="746"/>
      <c r="F230" s="746"/>
      <c r="G230" s="746"/>
      <c r="H230" s="74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56"/>
        <v>1</v>
      </c>
      <c r="AAF230" s="583" t="s">
        <v>173</v>
      </c>
      <c r="AAG230" s="63"/>
      <c r="AAH230" s="63"/>
      <c r="AAI230" s="77"/>
      <c r="AAJ230" s="77"/>
      <c r="AAK230" s="77"/>
      <c r="AAL230" s="80"/>
      <c r="AAM230" s="112"/>
      <c r="AAN230"/>
      <c r="AAT230" s="23"/>
      <c r="AAU230" s="44"/>
    </row>
    <row r="231" spans="1:732" ht="15"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56"/>
        <v>1</v>
      </c>
      <c r="AAF231" s="583" t="s">
        <v>173</v>
      </c>
      <c r="AAG231" s="63"/>
      <c r="AAH231" s="63"/>
      <c r="AAI231" s="77"/>
      <c r="AAJ231" s="77"/>
      <c r="AAK231" s="77"/>
      <c r="AAL231" s="80"/>
      <c r="AAM231" s="112"/>
      <c r="AAN231"/>
      <c r="AAT231" s="23"/>
      <c r="AAU231" s="44"/>
    </row>
    <row r="232" spans="1:732" ht="15.75" outlineLevel="1">
      <c r="A232" s="558"/>
      <c r="B232" s="771" t="s">
        <v>113</v>
      </c>
      <c r="C232" s="771"/>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56"/>
        <v>1</v>
      </c>
      <c r="AAF232" s="583" t="s">
        <v>173</v>
      </c>
      <c r="AAG232" s="76"/>
      <c r="AAH232" s="76"/>
      <c r="AAI232" s="77"/>
      <c r="AAJ232" s="77"/>
      <c r="AAK232" s="77"/>
      <c r="AAL232" s="80"/>
      <c r="AAM232" s="112"/>
      <c r="AAN232"/>
      <c r="AAT232" s="23"/>
      <c r="AAU232" s="44"/>
    </row>
    <row r="233" spans="1:732" ht="15" outlineLevel="1">
      <c r="A233" s="558"/>
      <c r="B233" s="265" t="s">
        <v>139</v>
      </c>
      <c r="C233" s="713"/>
      <c r="D233" s="278" t="s">
        <v>373</v>
      </c>
      <c r="E233" s="491">
        <f>NETWORKDAYS(G233,H233,S.DDL_DEQClosed)</f>
        <v>0</v>
      </c>
      <c r="F233" s="372">
        <f ca="1">NETWORKDAYS(TODAY(),H233)</f>
        <v>-29598</v>
      </c>
      <c r="G233" s="369"/>
      <c r="H233" s="370">
        <f>AAH233</f>
        <v>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56"/>
        <v>1</v>
      </c>
      <c r="AAF233" s="112"/>
      <c r="AAG233" s="78">
        <f>H229</f>
        <v>0</v>
      </c>
      <c r="AAH233" s="78">
        <f>G233</f>
        <v>0</v>
      </c>
      <c r="AAI233" s="77"/>
      <c r="AAJ233" s="77"/>
      <c r="AAK233" s="77"/>
      <c r="AAL233" s="80"/>
      <c r="AAM233" s="112"/>
      <c r="AAN233"/>
      <c r="AAT233" s="23"/>
      <c r="AAU233" s="44"/>
    </row>
    <row r="234" spans="1:732" ht="15" outlineLevel="1">
      <c r="A234" s="558"/>
      <c r="B234" s="265" t="s">
        <v>52</v>
      </c>
      <c r="C234" s="713"/>
      <c r="D234" s="278" t="s">
        <v>358</v>
      </c>
      <c r="E234" s="491">
        <f>NETWORKDAYS(G234,H234,S.DDL_DEQClosed)</f>
        <v>0</v>
      </c>
      <c r="F234" s="372">
        <f ca="1">NETWORKDAYS(TODAY(),H234)</f>
        <v>-29598</v>
      </c>
      <c r="G234" s="369"/>
      <c r="H234" s="369"/>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56"/>
        <v>1</v>
      </c>
      <c r="AAF234" s="112"/>
      <c r="AAG234" s="78">
        <f>H233</f>
        <v>0</v>
      </c>
      <c r="AAH234" s="78">
        <f>G234</f>
        <v>0</v>
      </c>
      <c r="AAI234" s="77"/>
      <c r="AAJ234" s="77"/>
      <c r="AAK234" s="77"/>
      <c r="AAL234" s="80"/>
      <c r="AAM234" s="112"/>
      <c r="AAN234"/>
      <c r="AAT234" s="23"/>
      <c r="AAU234" s="44"/>
    </row>
    <row r="235" spans="1:732" ht="15" outlineLevel="1">
      <c r="A235" s="558"/>
      <c r="B235" s="772" t="s">
        <v>105</v>
      </c>
      <c r="C235" s="772"/>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56"/>
        <v>1</v>
      </c>
      <c r="AAF235" s="583" t="s">
        <v>173</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70" t="s">
        <v>276</v>
      </c>
      <c r="C236" s="770"/>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56"/>
        <v>1</v>
      </c>
      <c r="AAF236" s="583" t="s">
        <v>173</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186</v>
      </c>
      <c r="E237" s="491">
        <f t="shared" ref="E237:E238" si="860">NETWORKDAYS(G237,H237,S.DDL_DEQClosed)</f>
        <v>1</v>
      </c>
      <c r="F237" s="372">
        <f ca="1">NETWORKDAYS(TODAY(),G237)</f>
        <v>3</v>
      </c>
      <c r="G237" s="656">
        <f>AAG237</f>
        <v>41439</v>
      </c>
      <c r="H237" s="370">
        <f>AAH237</f>
        <v>41439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56"/>
        <v>1</v>
      </c>
      <c r="AAF237" s="112"/>
      <c r="AAG237" s="78">
        <f>S.SubmitFeeToDAS</f>
        <v>41439</v>
      </c>
      <c r="AAH237" s="78">
        <f>S.SubmitFeeToDAS</f>
        <v>41439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51</v>
      </c>
      <c r="C238" s="168"/>
      <c r="D238" s="278" t="s">
        <v>72</v>
      </c>
      <c r="E238" s="491">
        <f t="shared" si="860"/>
        <v>1</v>
      </c>
      <c r="F238" s="372">
        <f t="shared" ref="F238:F244" ca="1" si="861">NETWORKDAYS(TODAY(),H238)</f>
        <v>9</v>
      </c>
      <c r="G238" s="369">
        <f>AAG238</f>
        <v>41449</v>
      </c>
      <c r="H238" s="370">
        <f t="shared" ref="H238" si="862">AAH238</f>
        <v>41449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56"/>
        <v>1</v>
      </c>
      <c r="AAF238" s="112"/>
      <c r="AAG238" s="78">
        <f>WORKDAY(G237+9,1,S.DDL_DEQClosed)</f>
        <v>41449</v>
      </c>
      <c r="AAH238" s="78">
        <f t="shared" ref="AAH238:AAH244" si="863">G238</f>
        <v>41449</v>
      </c>
      <c r="AAI238" s="77"/>
      <c r="AAJ238" s="77"/>
      <c r="AAK238" s="77"/>
      <c r="AAL238" s="80"/>
      <c r="AAM238" s="112"/>
      <c r="AAN238"/>
      <c r="AAT238" s="23"/>
      <c r="AAU238" s="44"/>
    </row>
    <row r="239" spans="1:732" s="23" customFormat="1" ht="15" outlineLevel="1">
      <c r="A239" s="558"/>
      <c r="B239" s="230" t="s">
        <v>167</v>
      </c>
      <c r="C239" s="168"/>
      <c r="D239" s="278" t="s">
        <v>186</v>
      </c>
      <c r="E239" s="491">
        <f>NETWORKDAYS(G239,H239,S.DDL_DEQClosed)</f>
        <v>-29599</v>
      </c>
      <c r="F239" s="372">
        <f t="shared" ref="F239" ca="1" si="864">NETWORKDAYS(TODAY(),H239)</f>
        <v>-29598</v>
      </c>
      <c r="G239" s="497">
        <f>AAG239</f>
        <v>41449</v>
      </c>
      <c r="H239" s="496"/>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56"/>
        <v>1</v>
      </c>
      <c r="AAF239" s="112"/>
      <c r="AAG239" s="78">
        <f>H238</f>
        <v>41449</v>
      </c>
      <c r="AAH239" s="78">
        <f t="shared" ref="AAH239" si="865">G239</f>
        <v>41449</v>
      </c>
      <c r="AAI239" s="77"/>
      <c r="AAJ239" s="77"/>
      <c r="AAK239" s="77"/>
      <c r="AAL239" s="80"/>
      <c r="AAM239" s="112"/>
      <c r="AAU239" s="44"/>
      <c r="AAV239"/>
      <c r="AAW239"/>
      <c r="AAX239"/>
      <c r="AAY239"/>
      <c r="AAZ239"/>
      <c r="ABA239"/>
      <c r="ABB239"/>
      <c r="ABC239"/>
      <c r="ABD239"/>
    </row>
    <row r="240" spans="1:732" ht="18" customHeight="1" outlineLevel="1">
      <c r="A240" s="558"/>
      <c r="B240" s="758" t="s">
        <v>279</v>
      </c>
      <c r="C240" s="759"/>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56"/>
        <v>1</v>
      </c>
      <c r="AAF240" s="583" t="s">
        <v>173</v>
      </c>
      <c r="AAG240" s="76"/>
      <c r="AAH240" s="76"/>
      <c r="AAI240" s="77"/>
      <c r="AAJ240" s="77"/>
      <c r="AAK240" s="77"/>
      <c r="AAL240" s="80"/>
      <c r="AAM240" s="112"/>
      <c r="AAN240"/>
      <c r="AAT240" s="23"/>
      <c r="AAU240" s="44"/>
    </row>
    <row r="241" spans="1:732" ht="15" customHeight="1" outlineLevel="1">
      <c r="A241" s="558"/>
      <c r="B241" s="259" t="s">
        <v>93</v>
      </c>
      <c r="C241" s="239"/>
      <c r="D241" s="260" t="s">
        <v>378</v>
      </c>
      <c r="E241" s="491">
        <f>NETWORKDAYS(G241,H241,S.DDL_DEQClosed)</f>
        <v>0</v>
      </c>
      <c r="F241" s="372">
        <f t="shared" ca="1" si="861"/>
        <v>-29598</v>
      </c>
      <c r="G241" s="369"/>
      <c r="H241" s="369"/>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56"/>
        <v>1</v>
      </c>
      <c r="AAF241" s="112"/>
      <c r="AAG241" s="78">
        <f>H239</f>
        <v>0</v>
      </c>
      <c r="AAH241" s="78">
        <f t="shared" si="863"/>
        <v>0</v>
      </c>
      <c r="AAI241" s="77"/>
      <c r="AAJ241" s="77"/>
      <c r="AAK241" s="77"/>
      <c r="AAL241" s="80"/>
      <c r="AAM241" s="112"/>
      <c r="AAN241"/>
      <c r="AAT241" s="23"/>
      <c r="AAU241" s="44"/>
    </row>
    <row r="242" spans="1:732" ht="15" customHeight="1" outlineLevel="1">
      <c r="A242" s="558"/>
      <c r="B242" s="261" t="s">
        <v>94</v>
      </c>
      <c r="C242" s="239"/>
      <c r="D242" s="260" t="s">
        <v>378</v>
      </c>
      <c r="E242" s="491">
        <f>NETWORKDAYS(G242,H242,S.DDL_DEQClosed)</f>
        <v>0</v>
      </c>
      <c r="F242" s="372">
        <f t="shared" ca="1" si="861"/>
        <v>-29598</v>
      </c>
      <c r="G242" s="369"/>
      <c r="H242" s="369"/>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56"/>
        <v>1</v>
      </c>
      <c r="AAF242" s="112"/>
      <c r="AAG242" s="78">
        <f t="shared" ref="AAG242:AAG244" si="866">H241</f>
        <v>0</v>
      </c>
      <c r="AAH242" s="78">
        <f t="shared" si="863"/>
        <v>0</v>
      </c>
      <c r="AAI242" s="77"/>
      <c r="AAJ242" s="77"/>
      <c r="AAK242" s="77"/>
      <c r="AAL242" s="80"/>
      <c r="AAM242" s="112"/>
      <c r="AAN242"/>
      <c r="AAT242" s="23"/>
      <c r="AAU242" s="44"/>
    </row>
    <row r="243" spans="1:732" ht="15" customHeight="1" outlineLevel="1">
      <c r="A243" s="558"/>
      <c r="B243" s="262" t="s">
        <v>95</v>
      </c>
      <c r="C243" s="239"/>
      <c r="D243" s="260" t="s">
        <v>378</v>
      </c>
      <c r="E243" s="491">
        <f>NETWORKDAYS(G243,H243,S.DDL_DEQClosed)</f>
        <v>0</v>
      </c>
      <c r="F243" s="372">
        <f t="shared" ca="1" si="861"/>
        <v>-29598</v>
      </c>
      <c r="G243" s="369"/>
      <c r="H243" s="369"/>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56"/>
        <v>1</v>
      </c>
      <c r="AAF243" s="112"/>
      <c r="AAG243" s="78">
        <f t="shared" si="866"/>
        <v>0</v>
      </c>
      <c r="AAH243" s="78">
        <f t="shared" si="863"/>
        <v>0</v>
      </c>
      <c r="AAI243" s="77"/>
      <c r="AAJ243" s="77"/>
      <c r="AAK243" s="77"/>
      <c r="AAL243" s="80"/>
      <c r="AAM243" s="112"/>
      <c r="AAN243"/>
      <c r="AAT243" s="23"/>
      <c r="AAU243" s="44"/>
      <c r="AAV243" s="23"/>
      <c r="AAW243" s="23"/>
      <c r="AAX243" s="23"/>
      <c r="AAY243" s="23"/>
      <c r="AAZ243" s="23"/>
      <c r="ABA243" s="23"/>
      <c r="ABB243" s="23"/>
      <c r="ABC243" s="23"/>
      <c r="ABD243" s="23"/>
    </row>
    <row r="244" spans="1:732" ht="15" customHeight="1" outlineLevel="1">
      <c r="A244" s="558"/>
      <c r="B244" s="267" t="s">
        <v>96</v>
      </c>
      <c r="C244" s="239"/>
      <c r="D244" s="260" t="s">
        <v>378</v>
      </c>
      <c r="E244" s="491">
        <f>NETWORKDAYS(G244,H244,S.DDL_DEQClosed)</f>
        <v>0</v>
      </c>
      <c r="F244" s="372">
        <f t="shared" ca="1" si="861"/>
        <v>-29598</v>
      </c>
      <c r="G244" s="369"/>
      <c r="H244" s="369"/>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56"/>
        <v>1</v>
      </c>
      <c r="AAF244" s="112"/>
      <c r="AAG244" s="78">
        <f t="shared" si="866"/>
        <v>0</v>
      </c>
      <c r="AAH244" s="78">
        <f t="shared" si="863"/>
        <v>0</v>
      </c>
      <c r="AAI244" s="77"/>
      <c r="AAJ244" s="77"/>
      <c r="AAK244" s="77"/>
      <c r="AAL244" s="80"/>
      <c r="AAM244" s="112"/>
      <c r="AAN244"/>
      <c r="AAT244" s="23"/>
      <c r="AAU244" s="44"/>
    </row>
    <row r="245" spans="1:732" s="23" customFormat="1" ht="87" customHeight="1" outlineLevel="1">
      <c r="A245" s="558"/>
      <c r="B245" s="746" t="s">
        <v>340</v>
      </c>
      <c r="C245" s="746"/>
      <c r="D245" s="746"/>
      <c r="E245" s="746"/>
      <c r="F245" s="746"/>
      <c r="G245" s="746"/>
      <c r="H245" s="74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56"/>
        <v>1</v>
      </c>
      <c r="AAF245" s="583" t="s">
        <v>173</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56"/>
        <v>1</v>
      </c>
      <c r="AAF246" s="583" t="s">
        <v>173</v>
      </c>
      <c r="AAG246" s="76"/>
      <c r="AAH246" s="76"/>
      <c r="AAI246" s="77"/>
      <c r="AAJ246" s="77"/>
      <c r="AAK246" s="77"/>
      <c r="AAL246" s="80"/>
      <c r="AAM246" s="112"/>
      <c r="AAN246"/>
      <c r="AAT246" s="23"/>
      <c r="AAU246" s="44"/>
    </row>
    <row r="247" spans="1:732" ht="18" customHeight="1" outlineLevel="1">
      <c r="A247" s="558"/>
      <c r="B247" s="758" t="s">
        <v>306</v>
      </c>
      <c r="C247" s="759"/>
      <c r="D247" s="278" t="s">
        <v>158</v>
      </c>
      <c r="E247" s="491">
        <f>NETWORKDAYS(G247,H247,S.DDL_DEQClosed)</f>
        <v>0</v>
      </c>
      <c r="F247" s="372">
        <f ca="1">NETWORKDAYS(TODAY(),H247)</f>
        <v>-29598</v>
      </c>
      <c r="G247" s="370">
        <f>AAG247</f>
        <v>0</v>
      </c>
      <c r="H247" s="496"/>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56"/>
        <v>1</v>
      </c>
      <c r="AAF247" s="112"/>
      <c r="AAG247" s="78">
        <f>H244</f>
        <v>0</v>
      </c>
      <c r="AAH247" s="78">
        <f>G247</f>
        <v>0</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173</v>
      </c>
      <c r="AAG248" s="63"/>
      <c r="AAH248" s="63"/>
      <c r="AAI248" s="77"/>
      <c r="AAJ248" s="77"/>
      <c r="AAK248" s="77"/>
      <c r="AAL248" s="80"/>
      <c r="AAM248" s="112"/>
      <c r="AAN248"/>
      <c r="AAT248" s="23"/>
      <c r="AAU248" s="44"/>
    </row>
    <row r="249" spans="1:732" s="23" customFormat="1" ht="18" customHeight="1">
      <c r="A249" s="558"/>
      <c r="B249" s="760" t="str">
        <f>AAL25</f>
        <v>4-Public Notice WITH hearing</v>
      </c>
      <c r="C249" s="760"/>
      <c r="D249" s="760"/>
      <c r="E249" s="760"/>
      <c r="F249" s="760"/>
      <c r="G249" s="760"/>
      <c r="H249" s="760"/>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173</v>
      </c>
      <c r="AAG249" s="112"/>
      <c r="AAH249" s="112"/>
      <c r="AAI249" s="77"/>
      <c r="AAJ249" s="90"/>
      <c r="AAK249" s="90"/>
      <c r="AAL249" s="76"/>
      <c r="AAM249" s="112"/>
      <c r="AAU249" s="44"/>
    </row>
    <row r="250" spans="1:732" s="23" customFormat="1" ht="18" customHeight="1">
      <c r="A250" s="558"/>
      <c r="B250" s="272" t="s">
        <v>15</v>
      </c>
      <c r="C250" s="704"/>
      <c r="D250" s="150" t="s">
        <v>239</v>
      </c>
      <c r="E250" s="151" t="s">
        <v>15</v>
      </c>
      <c r="F250" s="235" t="s">
        <v>2</v>
      </c>
      <c r="G250" s="152" t="s">
        <v>87</v>
      </c>
      <c r="H250" s="152" t="s">
        <v>88</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243</v>
      </c>
      <c r="AAF250" s="583" t="s">
        <v>173</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97</v>
      </c>
      <c r="G251" s="253">
        <f>AAG251</f>
        <v>41369</v>
      </c>
      <c r="H251" s="663">
        <f>AAH251</f>
        <v>41509</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243</v>
      </c>
      <c r="AAF251" s="583" t="s">
        <v>173</v>
      </c>
      <c r="AAG251" s="78">
        <f>S.BANNER.PlanningStart</f>
        <v>41369</v>
      </c>
      <c r="AAH251" s="78">
        <f>S.CloseComment</f>
        <v>41509</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173</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867">IF(S.InvolveHearing=TRUE,1,0)</f>
        <v>1</v>
      </c>
      <c r="AAF253" s="583" t="s">
        <v>173</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277</v>
      </c>
      <c r="C254" s="168"/>
      <c r="D254" s="745" t="s">
        <v>278</v>
      </c>
      <c r="E254" s="745"/>
      <c r="F254" s="745"/>
      <c r="G254" s="668">
        <v>41501</v>
      </c>
      <c r="H254" s="527" t="s">
        <v>391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867"/>
        <v>1</v>
      </c>
      <c r="AAF254" s="583" t="s">
        <v>173</v>
      </c>
      <c r="AAG254" s="78">
        <f>S.FirstHearingDate</f>
        <v>0</v>
      </c>
      <c r="AAH254" s="39" t="s">
        <v>0</v>
      </c>
      <c r="AAI254" s="39"/>
      <c r="AAJ254" s="56"/>
      <c r="AAK254" s="56"/>
      <c r="AAL254" s="56"/>
      <c r="AAM254" s="112"/>
      <c r="AAU254" s="44"/>
    </row>
    <row r="255" spans="1:732" s="23" customFormat="1" ht="15" outlineLevel="1">
      <c r="A255" s="558"/>
      <c r="B255" s="488" t="s">
        <v>199</v>
      </c>
      <c r="C255" s="168"/>
      <c r="D255" s="745" t="s">
        <v>278</v>
      </c>
      <c r="E255" s="745"/>
      <c r="F255" s="745"/>
      <c r="G255" s="528">
        <v>41505</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867"/>
        <v>1</v>
      </c>
      <c r="AAF255" s="583" t="s">
        <v>173</v>
      </c>
      <c r="AAG255" s="78">
        <f>G254</f>
        <v>41501</v>
      </c>
      <c r="AAH255" s="530" t="str">
        <f>H254</f>
        <v>6 p.m.</v>
      </c>
      <c r="AAI255" s="77"/>
      <c r="AAJ255" s="77"/>
      <c r="AAK255" s="77"/>
      <c r="AAL255" s="79"/>
      <c r="AAM255" s="112"/>
      <c r="AAU255" s="44"/>
    </row>
    <row r="256" spans="1:732" s="23" customFormat="1" ht="15" outlineLevel="1">
      <c r="A256" s="558"/>
      <c r="B256" s="488" t="s">
        <v>200</v>
      </c>
      <c r="C256" s="168"/>
      <c r="D256" s="745" t="s">
        <v>278</v>
      </c>
      <c r="E256" s="745"/>
      <c r="F256" s="745"/>
      <c r="G256" s="528">
        <v>41506</v>
      </c>
      <c r="H256" s="528" t="str">
        <f t="shared" ref="H256" si="868">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867"/>
        <v>1</v>
      </c>
      <c r="AAF256" s="583" t="s">
        <v>173</v>
      </c>
      <c r="AAG256" s="78">
        <f>G254</f>
        <v>41501</v>
      </c>
      <c r="AAH256" s="530" t="str">
        <f>H254</f>
        <v>6 p.m.</v>
      </c>
      <c r="AAI256" s="77"/>
      <c r="AAJ256" s="57"/>
      <c r="AAK256" s="57"/>
      <c r="AAL256" s="80"/>
      <c r="AAM256" s="112"/>
      <c r="AAU256" s="44"/>
    </row>
    <row r="257" spans="1:732" s="23" customFormat="1" ht="15" outlineLevel="1">
      <c r="A257" s="558"/>
      <c r="B257" s="488" t="s">
        <v>201</v>
      </c>
      <c r="C257" s="168"/>
      <c r="D257" s="745" t="s">
        <v>278</v>
      </c>
      <c r="E257" s="745"/>
      <c r="F257" s="745"/>
      <c r="G257" s="528"/>
      <c r="H257" s="528"/>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867"/>
        <v>1</v>
      </c>
      <c r="AAF257" s="583" t="s">
        <v>173</v>
      </c>
      <c r="AAG257" s="78">
        <f>G254</f>
        <v>41501</v>
      </c>
      <c r="AAH257" s="530" t="str">
        <f>H254</f>
        <v>6 p.m.</v>
      </c>
      <c r="AAI257" s="77"/>
      <c r="AAJ257" s="57"/>
      <c r="AAK257" s="57"/>
      <c r="AAL257" s="80"/>
      <c r="AAM257" s="112"/>
      <c r="AAU257" s="44"/>
    </row>
    <row r="258" spans="1:732" s="23" customFormat="1" ht="15" outlineLevel="1">
      <c r="A258" s="558"/>
      <c r="B258" s="488" t="s">
        <v>202</v>
      </c>
      <c r="C258" s="168"/>
      <c r="D258" s="745" t="s">
        <v>278</v>
      </c>
      <c r="E258" s="745"/>
      <c r="F258" s="745"/>
      <c r="G258" s="528"/>
      <c r="H258" s="528"/>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867"/>
        <v>1</v>
      </c>
      <c r="AAF258" s="583" t="s">
        <v>173</v>
      </c>
      <c r="AAG258" s="78">
        <f>G254</f>
        <v>41501</v>
      </c>
      <c r="AAH258" s="530" t="str">
        <f>H254</f>
        <v>6 p.m.</v>
      </c>
      <c r="AAI258" s="77"/>
      <c r="AAJ258" s="57"/>
      <c r="AAK258" s="57"/>
      <c r="AAL258" s="80"/>
      <c r="AAM258" s="112"/>
      <c r="AAU258" s="44"/>
    </row>
    <row r="259" spans="1:732" s="23" customFormat="1" ht="15" outlineLevel="1">
      <c r="A259" s="558"/>
      <c r="B259" s="488" t="s">
        <v>203</v>
      </c>
      <c r="C259" s="168"/>
      <c r="D259" s="745" t="s">
        <v>278</v>
      </c>
      <c r="E259" s="745"/>
      <c r="F259" s="745"/>
      <c r="G259" s="528"/>
      <c r="H259" s="528"/>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867"/>
        <v>1</v>
      </c>
      <c r="AAF259" s="583" t="s">
        <v>173</v>
      </c>
      <c r="AAG259" s="78">
        <f>G254</f>
        <v>41501</v>
      </c>
      <c r="AAH259" s="530" t="str">
        <f>H254</f>
        <v>6 p.m.</v>
      </c>
      <c r="AAI259" s="77"/>
      <c r="AAJ259" s="57"/>
      <c r="AAK259" s="57"/>
      <c r="AAL259" s="80"/>
      <c r="AAM259" s="112"/>
      <c r="AAU259" s="44"/>
    </row>
    <row r="260" spans="1:732" s="23" customFormat="1" ht="15" outlineLevel="1">
      <c r="A260" s="558"/>
      <c r="B260" s="488" t="s">
        <v>204</v>
      </c>
      <c r="C260" s="168"/>
      <c r="D260" s="745" t="s">
        <v>278</v>
      </c>
      <c r="E260" s="745"/>
      <c r="F260" s="745"/>
      <c r="G260" s="528"/>
      <c r="H260" s="528"/>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867"/>
        <v>1</v>
      </c>
      <c r="AAF260" s="583" t="s">
        <v>173</v>
      </c>
      <c r="AAG260" s="78">
        <f>G254</f>
        <v>41501</v>
      </c>
      <c r="AAH260" s="530" t="str">
        <f>H254</f>
        <v>6 p.m.</v>
      </c>
      <c r="AAI260" s="77"/>
      <c r="AAJ260" s="57"/>
      <c r="AAK260" s="57"/>
      <c r="AAL260" s="80"/>
      <c r="AAM260" s="112"/>
      <c r="AAU260" s="44"/>
    </row>
    <row r="261" spans="1:732" s="23" customFormat="1" ht="15">
      <c r="A261" s="558"/>
      <c r="B261" s="489" t="s">
        <v>205</v>
      </c>
      <c r="C261" s="168"/>
      <c r="D261" s="745" t="s">
        <v>278</v>
      </c>
      <c r="E261" s="745"/>
      <c r="F261" s="745"/>
      <c r="G261" s="528"/>
      <c r="H261" s="529"/>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867"/>
        <v>1</v>
      </c>
      <c r="AAF261" s="583" t="s">
        <v>173</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c r="B262" s="410" t="s">
        <v>168</v>
      </c>
      <c r="C262" s="168"/>
      <c r="D262" s="277" t="s">
        <v>158</v>
      </c>
      <c r="E262" s="368">
        <f>NETWORKDAYS(G262,H262,S.DDL_DEQClosed)</f>
        <v>1</v>
      </c>
      <c r="F262" s="492">
        <f t="shared" ref="F262" ca="1" si="869">NETWORKDAYS(TODAY(),H262)</f>
        <v>-8</v>
      </c>
      <c r="G262" s="526">
        <v>41428</v>
      </c>
      <c r="H262" s="526">
        <f t="shared" ref="G262:H271" si="870">AAH262</f>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867"/>
        <v>1</v>
      </c>
      <c r="AAF262" s="112"/>
      <c r="AAG262" s="78">
        <f t="shared" ref="AAG262" si="871">S.BANNER.NoticeStart</f>
        <v>41369</v>
      </c>
      <c r="AAH262" s="78">
        <f>G262</f>
        <v>41428</v>
      </c>
      <c r="AAI262" s="63"/>
      <c r="AAJ262" s="57"/>
      <c r="AAK262" s="57"/>
      <c r="AAL262" s="57"/>
      <c r="AAM262" s="112"/>
      <c r="AAU262" s="44"/>
      <c r="AAV262"/>
      <c r="AAW262"/>
      <c r="AAX262"/>
      <c r="AAY262"/>
      <c r="AAZ262"/>
      <c r="ABA262"/>
      <c r="ABB262"/>
      <c r="ABC262"/>
      <c r="ABD262"/>
    </row>
    <row r="263" spans="1:732" ht="15" outlineLevel="2">
      <c r="A263" s="558"/>
      <c r="B263" s="429" t="s">
        <v>165</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872">IF(S.InvolveNotice=TRUE,1,0)</f>
        <v>1</v>
      </c>
      <c r="AAF263" s="583" t="s">
        <v>173</v>
      </c>
      <c r="AAG263" s="76" t="s">
        <v>0</v>
      </c>
      <c r="AAH263" s="76"/>
      <c r="AAI263" s="76"/>
      <c r="AAJ263" s="87"/>
      <c r="AAK263" s="87"/>
      <c r="AAL263" s="57"/>
      <c r="AAM263" s="112"/>
      <c r="AAN263"/>
      <c r="AAT263" s="23"/>
      <c r="AAU263" s="44"/>
    </row>
    <row r="264" spans="1:732" ht="15" outlineLevel="2">
      <c r="A264" s="558"/>
      <c r="B264" s="430" t="s">
        <v>336</v>
      </c>
      <c r="C264" s="490"/>
      <c r="D264" s="278" t="s">
        <v>374</v>
      </c>
      <c r="E264" s="368"/>
      <c r="F264" s="492"/>
      <c r="G264" s="526"/>
      <c r="H264" s="369"/>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872"/>
        <v>1</v>
      </c>
      <c r="AAF264" s="112"/>
      <c r="AAG264" s="78">
        <f>H262</f>
        <v>41428</v>
      </c>
      <c r="AAH264" s="78">
        <f>G264</f>
        <v>0</v>
      </c>
      <c r="AAI264" s="63"/>
      <c r="AAJ264" s="57"/>
      <c r="AAK264" s="57"/>
      <c r="AAL264" s="57" t="s">
        <v>0</v>
      </c>
      <c r="AAM264" s="112"/>
      <c r="AAN264"/>
      <c r="AAT264" s="23"/>
      <c r="AAU264" s="44"/>
    </row>
    <row r="265" spans="1:732" ht="15" outlineLevel="2">
      <c r="A265" s="558"/>
      <c r="B265" s="430" t="s">
        <v>99</v>
      </c>
      <c r="C265" s="490"/>
      <c r="D265" s="278" t="s">
        <v>390</v>
      </c>
      <c r="E265" s="368"/>
      <c r="F265" s="492"/>
      <c r="G265" s="526"/>
      <c r="H265" s="369"/>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872"/>
        <v>1</v>
      </c>
      <c r="AAF265" s="112"/>
      <c r="AAG265" s="78">
        <f>H264</f>
        <v>0</v>
      </c>
      <c r="AAH265" s="78">
        <f t="shared" ref="AAH265:AAH269" si="873">G265</f>
        <v>0</v>
      </c>
      <c r="AAI265" s="63"/>
      <c r="AAJ265" s="57"/>
      <c r="AAK265" s="57"/>
      <c r="AAL265" s="57"/>
      <c r="AAM265" s="112"/>
      <c r="AAN265"/>
      <c r="AAT265" s="23"/>
      <c r="AAU265" s="44"/>
    </row>
    <row r="266" spans="1:732" ht="15" outlineLevel="2">
      <c r="A266" s="558"/>
      <c r="B266" s="431" t="s">
        <v>100</v>
      </c>
      <c r="C266" s="490"/>
      <c r="D266" s="279" t="s">
        <v>379</v>
      </c>
      <c r="E266" s="368"/>
      <c r="F266" s="492"/>
      <c r="G266" s="526"/>
      <c r="H266" s="369"/>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872"/>
        <v>1</v>
      </c>
      <c r="AAF266" s="112"/>
      <c r="AAG266" s="78">
        <f t="shared" ref="AAG266:AAG269" si="874">H265</f>
        <v>0</v>
      </c>
      <c r="AAH266" s="78">
        <f t="shared" si="873"/>
        <v>0</v>
      </c>
      <c r="AAI266" s="63"/>
      <c r="AAJ266" s="57"/>
      <c r="AAK266" s="57"/>
      <c r="AAL266" s="57"/>
      <c r="AAM266" s="112"/>
      <c r="AAN266"/>
      <c r="AAT266" s="23"/>
      <c r="AAU266" s="44"/>
    </row>
    <row r="267" spans="1:732" ht="15" outlineLevel="2">
      <c r="A267" s="558"/>
      <c r="B267" s="432" t="s">
        <v>101</v>
      </c>
      <c r="C267" s="490"/>
      <c r="D267" s="279" t="s">
        <v>379</v>
      </c>
      <c r="E267" s="368"/>
      <c r="F267" s="492"/>
      <c r="G267" s="526"/>
      <c r="H267" s="369"/>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872"/>
        <v>1</v>
      </c>
      <c r="AAF267" s="112"/>
      <c r="AAG267" s="78">
        <f t="shared" si="874"/>
        <v>0</v>
      </c>
      <c r="AAH267" s="78">
        <f t="shared" si="873"/>
        <v>0</v>
      </c>
      <c r="AAI267" s="63"/>
      <c r="AAJ267" s="57"/>
      <c r="AAK267" s="57"/>
      <c r="AAL267" s="57"/>
      <c r="AAM267" s="112"/>
      <c r="AAN267"/>
      <c r="AAT267" s="23"/>
      <c r="AAU267" s="44"/>
    </row>
    <row r="268" spans="1:732" ht="15" outlineLevel="2">
      <c r="A268" s="558"/>
      <c r="B268" s="433" t="s">
        <v>102</v>
      </c>
      <c r="C268" s="490"/>
      <c r="D268" s="279" t="s">
        <v>379</v>
      </c>
      <c r="E268" s="368"/>
      <c r="F268" s="492"/>
      <c r="G268" s="526"/>
      <c r="H268" s="369"/>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872"/>
        <v>1</v>
      </c>
      <c r="AAF268" s="112"/>
      <c r="AAG268" s="78">
        <f t="shared" si="874"/>
        <v>0</v>
      </c>
      <c r="AAH268" s="78">
        <f t="shared" si="873"/>
        <v>0</v>
      </c>
      <c r="AAI268" s="63"/>
      <c r="AAJ268" s="57"/>
      <c r="AAK268" s="57"/>
      <c r="AAL268" s="57"/>
      <c r="AAM268" s="112"/>
      <c r="AAN268"/>
      <c r="AAT268" s="23"/>
      <c r="AAU268" s="44"/>
    </row>
    <row r="269" spans="1:732" ht="15" outlineLevel="2">
      <c r="A269" s="558"/>
      <c r="B269" s="434" t="s">
        <v>103</v>
      </c>
      <c r="C269" s="490"/>
      <c r="D269" s="279" t="s">
        <v>379</v>
      </c>
      <c r="E269" s="368"/>
      <c r="F269" s="492"/>
      <c r="G269" s="526"/>
      <c r="H269" s="369"/>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872"/>
        <v>1</v>
      </c>
      <c r="AAF269" s="112"/>
      <c r="AAG269" s="78">
        <f t="shared" si="874"/>
        <v>0</v>
      </c>
      <c r="AAH269" s="78">
        <f t="shared" si="873"/>
        <v>0</v>
      </c>
      <c r="AAI269" s="63"/>
      <c r="AAJ269" s="57"/>
      <c r="AAK269" s="57"/>
      <c r="AAL269" s="57"/>
      <c r="AAM269" s="112"/>
      <c r="AAN269"/>
      <c r="AAT269" s="23"/>
      <c r="AAU269" s="44"/>
    </row>
    <row r="270" spans="1:732" ht="15" outlineLevel="2">
      <c r="A270" s="558"/>
      <c r="B270" s="435" t="s">
        <v>164</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872"/>
        <v>1</v>
      </c>
      <c r="AAF270" s="583" t="s">
        <v>173</v>
      </c>
      <c r="AAG270" s="63"/>
      <c r="AAH270" s="63"/>
      <c r="AAI270" s="63"/>
      <c r="AAJ270" s="57"/>
      <c r="AAK270" s="57"/>
      <c r="AAL270" s="57"/>
      <c r="AAM270" s="112"/>
      <c r="AAN270"/>
      <c r="AAT270" s="23"/>
      <c r="AAU270" s="44"/>
    </row>
    <row r="271" spans="1:732" ht="15" outlineLevel="1">
      <c r="A271" s="558"/>
      <c r="B271" s="415" t="s">
        <v>269</v>
      </c>
      <c r="C271" s="168"/>
      <c r="D271" s="277" t="s">
        <v>369</v>
      </c>
      <c r="E271" s="368">
        <f>NETWORKDAYS(G271,H271,S.DDL_DEQClosed)</f>
        <v>44</v>
      </c>
      <c r="F271" s="492">
        <f t="shared" ref="F271:F288" ca="1" si="875">NETWORKDAYS(TODAY(),H271)</f>
        <v>-3</v>
      </c>
      <c r="G271" s="369">
        <f t="shared" si="870"/>
        <v>41369</v>
      </c>
      <c r="H271" s="369">
        <v>41435</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872"/>
        <v>1</v>
      </c>
      <c r="AAF271" s="112"/>
      <c r="AAG271" s="78">
        <f>S.BANNER.NoticeStart</f>
        <v>41369</v>
      </c>
      <c r="AAH271" s="78">
        <f>G300</f>
        <v>41453</v>
      </c>
      <c r="AAI271" s="63"/>
      <c r="AAJ271" s="57"/>
      <c r="AAK271" s="57"/>
      <c r="AAL271" s="57"/>
      <c r="AAM271" s="112"/>
      <c r="AAN271"/>
      <c r="AAT271" s="23"/>
      <c r="AAU271" s="44"/>
    </row>
    <row r="272" spans="1:732" ht="87.75" customHeight="1" outlineLevel="1">
      <c r="A272" s="558"/>
      <c r="B272" s="750" t="s">
        <v>339</v>
      </c>
      <c r="C272" s="750"/>
      <c r="D272" s="750"/>
      <c r="E272" s="750"/>
      <c r="F272" s="750"/>
      <c r="G272" s="750"/>
      <c r="H272" s="750"/>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872"/>
        <v>1</v>
      </c>
      <c r="AAF272" s="583" t="s">
        <v>173</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357</v>
      </c>
      <c r="E273" s="368"/>
      <c r="F273" s="492"/>
      <c r="G273" s="369"/>
      <c r="H273" s="369"/>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872"/>
        <v>1</v>
      </c>
      <c r="AAF273" s="112"/>
      <c r="AAG273" s="78">
        <f>G271</f>
        <v>41369</v>
      </c>
      <c r="AAH273" s="78">
        <f>H271</f>
        <v>41435</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70</v>
      </c>
      <c r="D274" s="277" t="s">
        <v>369</v>
      </c>
      <c r="E274" s="368"/>
      <c r="F274" s="492"/>
      <c r="G274" s="369"/>
      <c r="H274" s="369"/>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872"/>
        <v>1</v>
      </c>
      <c r="AAF274" s="112"/>
      <c r="AAG274" s="78">
        <f>G271</f>
        <v>41369</v>
      </c>
      <c r="AAH274" s="78">
        <f>H271</f>
        <v>41435</v>
      </c>
      <c r="AAI274" s="77"/>
      <c r="AAJ274" s="77"/>
      <c r="AAK274" s="77"/>
      <c r="AAL274" s="89" t="str">
        <f>"b. "&amp;S.CodeName&amp;"PROPOSED.RULES"</f>
        <v>b. PROPOSED.RULES</v>
      </c>
      <c r="AAM274" s="112"/>
      <c r="AAN274"/>
      <c r="AAT274" s="23"/>
      <c r="AAU274" s="44"/>
    </row>
    <row r="275" spans="1:732" s="23" customFormat="1" ht="15" outlineLevel="1">
      <c r="A275" s="558"/>
      <c r="B275" s="417" t="s">
        <v>177</v>
      </c>
      <c r="C275" s="168"/>
      <c r="D275" s="278" t="s">
        <v>369</v>
      </c>
      <c r="E275" s="368"/>
      <c r="F275" s="492"/>
      <c r="G275" s="369"/>
      <c r="H275" s="369"/>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872"/>
        <v>1</v>
      </c>
      <c r="AAF275" s="112"/>
      <c r="AAG275" s="78">
        <f>G271</f>
        <v>41369</v>
      </c>
      <c r="AAH275" s="78">
        <f>H271</f>
        <v>41435</v>
      </c>
      <c r="AAI275" s="77"/>
      <c r="AAJ275" s="77"/>
      <c r="AAK275" s="77"/>
      <c r="AAL275" s="57"/>
      <c r="AAM275" s="112"/>
      <c r="AAU275" s="44"/>
      <c r="AAV275"/>
      <c r="AAW275"/>
      <c r="AAX275"/>
      <c r="AAY275"/>
      <c r="AAZ275"/>
      <c r="ABA275"/>
      <c r="ABB275"/>
      <c r="ABC275"/>
      <c r="ABD275"/>
    </row>
    <row r="276" spans="1:732" ht="15" outlineLevel="1">
      <c r="A276" s="558"/>
      <c r="B276" s="418" t="s">
        <v>365</v>
      </c>
      <c r="C276" s="168"/>
      <c r="D276" s="277" t="s">
        <v>357</v>
      </c>
      <c r="E276" s="368"/>
      <c r="F276" s="492"/>
      <c r="G276" s="369"/>
      <c r="H276" s="369"/>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872"/>
        <v>1</v>
      </c>
      <c r="AAF276" s="112"/>
      <c r="AAG276" s="78">
        <f>G271</f>
        <v>41369</v>
      </c>
      <c r="AAH276" s="78">
        <f>H271</f>
        <v>41435</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872"/>
        <v>1</v>
      </c>
      <c r="AAF277" s="583" t="s">
        <v>173</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872"/>
        <v>1</v>
      </c>
      <c r="AAF278" s="583" t="s">
        <v>173</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872"/>
        <v>1</v>
      </c>
      <c r="AAF279" s="583" t="s">
        <v>173</v>
      </c>
      <c r="AAG279" s="76"/>
      <c r="AAH279" s="76"/>
      <c r="AAI279" s="76"/>
      <c r="AAJ279" s="57"/>
      <c r="AAK279" s="57"/>
      <c r="AAL279" s="57"/>
      <c r="AAM279" s="112"/>
      <c r="AAN279"/>
      <c r="AAT279" s="23"/>
      <c r="AAU279" s="44"/>
    </row>
    <row r="280" spans="1:732" ht="16.5" customHeight="1" outlineLevel="1">
      <c r="A280" s="558"/>
      <c r="B280" s="327" t="s">
        <v>153</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872"/>
        <v>1</v>
      </c>
      <c r="AAF280" s="583" t="s">
        <v>173</v>
      </c>
      <c r="AAG280" s="76"/>
      <c r="AAH280" s="76"/>
      <c r="AAI280" s="76" t="s">
        <v>0</v>
      </c>
      <c r="AAJ280" s="57"/>
      <c r="AAK280" s="57"/>
      <c r="AAL280" s="57"/>
      <c r="AAM280" s="112"/>
      <c r="AAN280"/>
      <c r="AAT280" s="23"/>
      <c r="AAU280" s="44"/>
    </row>
    <row r="281" spans="1:732" ht="15" outlineLevel="1">
      <c r="A281" s="558"/>
      <c r="B281" s="327" t="s">
        <v>122</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872"/>
        <v>1</v>
      </c>
      <c r="AAF281" s="583" t="s">
        <v>173</v>
      </c>
      <c r="AAG281" s="76"/>
      <c r="AAH281" s="76"/>
      <c r="AAI281" s="76"/>
      <c r="AAJ281" s="57"/>
      <c r="AAK281" s="57"/>
      <c r="AAL281" s="57"/>
      <c r="AAM281" s="112"/>
      <c r="AAN281"/>
      <c r="AAT281" s="23"/>
      <c r="AAU281" s="44"/>
    </row>
    <row r="282" spans="1:732" ht="15" outlineLevel="1">
      <c r="A282" s="558"/>
      <c r="B282" s="419" t="s">
        <v>345</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173</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173</v>
      </c>
      <c r="AAG283" s="76"/>
      <c r="AAH283" s="76"/>
      <c r="AAI283" s="76"/>
      <c r="AAJ283" s="57"/>
      <c r="AAK283" s="57"/>
      <c r="AAL283" s="57"/>
      <c r="AAM283" s="112"/>
      <c r="AAN283"/>
      <c r="AAT283" s="23"/>
      <c r="AAU283" s="44"/>
    </row>
    <row r="284" spans="1:732" ht="15" outlineLevel="1">
      <c r="A284" s="558"/>
      <c r="B284" s="410" t="str">
        <f>AAL284</f>
        <v>d. SUPPORTING.DOCS</v>
      </c>
      <c r="C284" s="168"/>
      <c r="D284" s="277" t="s">
        <v>357</v>
      </c>
      <c r="E284" s="368"/>
      <c r="F284" s="492"/>
      <c r="G284" s="369"/>
      <c r="H284" s="369"/>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41435</v>
      </c>
      <c r="AAI284" s="77"/>
      <c r="AAJ284" s="77"/>
      <c r="AAK284" s="77"/>
      <c r="AAL284" s="89" t="str">
        <f>"d. "&amp;S.CodeName&amp;"SUPPORTING.DOCS"</f>
        <v>d. SUPPORTING.DOCS</v>
      </c>
      <c r="AAM284" s="112"/>
      <c r="AAN284"/>
      <c r="AAT284" s="23"/>
      <c r="AAU284" s="44"/>
    </row>
    <row r="285" spans="1:732" ht="15" hidden="1" outlineLevel="1">
      <c r="A285" s="558"/>
      <c r="B285" s="410" t="str">
        <f>AAL285</f>
        <v>SIP not involved</v>
      </c>
      <c r="C285" s="168"/>
      <c r="D285" s="277" t="s">
        <v>47</v>
      </c>
      <c r="E285" s="368">
        <f t="shared" ref="E285:E288" si="876">NETWORKDAYS(G285,H285,S.DDL_DEQClosed)</f>
        <v>44</v>
      </c>
      <c r="F285" s="492">
        <f t="shared" ca="1" si="875"/>
        <v>-3</v>
      </c>
      <c r="G285" s="369">
        <f t="shared" ref="G285:G286" si="877">AAG285</f>
        <v>41369</v>
      </c>
      <c r="H285" s="369">
        <f>AAH285</f>
        <v>41435</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0</v>
      </c>
      <c r="AAF285" s="112"/>
      <c r="AAG285" s="78">
        <f>G271</f>
        <v>41369</v>
      </c>
      <c r="AAH285" s="78">
        <f>H271</f>
        <v>41435</v>
      </c>
      <c r="AAI285" s="77"/>
      <c r="AAJ285" s="77"/>
      <c r="AAK285" s="77"/>
      <c r="AAL285" s="89" t="str">
        <f>IF(S.InvolveSIP=TRUE,"e. "&amp;S.CodeName&amp;"SIP","SIP not involved")</f>
        <v>SIP not involved</v>
      </c>
      <c r="AAM285" s="112"/>
      <c r="AAN285"/>
      <c r="AAT285" s="23"/>
      <c r="AAU285" s="44"/>
    </row>
    <row r="286" spans="1:732" ht="15" outlineLevel="1">
      <c r="A286" s="558"/>
      <c r="B286" s="416" t="str">
        <f>AAL286</f>
        <v>Draft ##AD if needed</v>
      </c>
      <c r="C286" s="231" t="s">
        <v>70</v>
      </c>
      <c r="D286" s="277" t="s">
        <v>359</v>
      </c>
      <c r="E286" s="368">
        <f t="shared" si="876"/>
        <v>48</v>
      </c>
      <c r="F286" s="492">
        <f t="shared" ca="1" si="875"/>
        <v>3</v>
      </c>
      <c r="G286" s="369">
        <f t="shared" si="877"/>
        <v>41369</v>
      </c>
      <c r="H286" s="369">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41435</v>
      </c>
      <c r="AAI286" s="77"/>
      <c r="AAJ286" s="77"/>
      <c r="AAK286" s="77"/>
      <c r="AAL286" s="89" t="str">
        <f>"Draft "&amp;S.CodeName&amp;"##AD if needed"</f>
        <v>Draft ##AD if needed</v>
      </c>
      <c r="AAM286" s="112"/>
      <c r="AAN286"/>
      <c r="AAT286" s="23"/>
      <c r="AAU286" s="44"/>
    </row>
    <row r="287" spans="1:732" ht="15" outlineLevel="1">
      <c r="A287" s="558"/>
      <c r="B287" s="416" t="s">
        <v>104</v>
      </c>
      <c r="C287" s="168"/>
      <c r="D287" s="278" t="s">
        <v>369</v>
      </c>
      <c r="E287" s="368">
        <f t="shared" si="876"/>
        <v>0</v>
      </c>
      <c r="F287" s="492">
        <f t="shared" ca="1" si="875"/>
        <v>-29598</v>
      </c>
      <c r="G287" s="735"/>
      <c r="H287" s="735"/>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41435</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298</v>
      </c>
      <c r="C288" s="239"/>
      <c r="D288" s="277" t="s">
        <v>369</v>
      </c>
      <c r="E288" s="368">
        <f t="shared" si="876"/>
        <v>-29593</v>
      </c>
      <c r="F288" s="492">
        <f t="shared" ca="1" si="875"/>
        <v>-29598</v>
      </c>
      <c r="G288" s="369">
        <v>41439</v>
      </c>
      <c r="H288" s="735"/>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41435</v>
      </c>
      <c r="AAI288" s="77"/>
      <c r="AAJ288" s="662" t="s">
        <v>0</v>
      </c>
      <c r="AAK288" s="77"/>
      <c r="AAL288" s="57"/>
      <c r="AAM288" s="112"/>
      <c r="AAN288"/>
      <c r="AAT288" s="23"/>
      <c r="AAU288" s="44"/>
    </row>
    <row r="289" spans="1:732" ht="15.75" customHeight="1" outlineLevel="1">
      <c r="A289" s="558"/>
      <c r="B289" s="422" t="s">
        <v>265</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173</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266</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173</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hidden="1" customHeight="1" outlineLevel="1">
      <c r="A291" s="558"/>
      <c r="B291" s="422" t="s">
        <v>267</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0</v>
      </c>
      <c r="AAF291" s="583" t="s">
        <v>173</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878">IF(S.InvolveNotice=TRUE,1,0)</f>
        <v>1</v>
      </c>
      <c r="AAF292" s="583" t="s">
        <v>173</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297</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878"/>
        <v>1</v>
      </c>
      <c r="AAF293" s="583" t="s">
        <v>173</v>
      </c>
      <c r="AAG293" s="76"/>
      <c r="AAH293" s="76"/>
      <c r="AAI293" s="77"/>
      <c r="AAJ293" s="77"/>
      <c r="AAK293" s="77"/>
      <c r="AAL293" s="80"/>
      <c r="AAM293" s="112"/>
      <c r="AAN293"/>
      <c r="AAT293" s="23"/>
      <c r="AAU293" s="44"/>
    </row>
    <row r="294" spans="1:732" ht="15.75" customHeight="1" outlineLevel="1">
      <c r="A294" s="558"/>
      <c r="B294" s="424" t="s">
        <v>77</v>
      </c>
      <c r="C294" s="239"/>
      <c r="D294" s="279" t="s">
        <v>379</v>
      </c>
      <c r="E294" s="368">
        <f>NETWORKDAYS(G294,H294,S.DDL_DEQClosed)</f>
        <v>29592</v>
      </c>
      <c r="F294" s="492">
        <f ca="1">NETWORKDAYS(TODAY(),H294)</f>
        <v>2</v>
      </c>
      <c r="G294" s="369"/>
      <c r="H294" s="369">
        <v>41438</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878"/>
        <v>1</v>
      </c>
      <c r="AAF294" s="112"/>
      <c r="AAG294" s="78">
        <f>H288</f>
        <v>0</v>
      </c>
      <c r="AAH294" s="78">
        <f t="shared" ref="AAH294:AAH297" si="879">G294</f>
        <v>0</v>
      </c>
      <c r="AAI294" s="77"/>
      <c r="AAJ294" s="77"/>
      <c r="AAK294" s="77"/>
      <c r="AAL294" s="57"/>
      <c r="AAM294" s="112"/>
      <c r="AAN294"/>
      <c r="AAT294" s="23"/>
      <c r="AAU294" s="44"/>
    </row>
    <row r="295" spans="1:732" ht="15.75" customHeight="1" outlineLevel="1">
      <c r="A295" s="558"/>
      <c r="B295" s="425" t="s">
        <v>78</v>
      </c>
      <c r="C295" s="239"/>
      <c r="D295" s="279" t="s">
        <v>379</v>
      </c>
      <c r="E295" s="368">
        <f>NETWORKDAYS(G295,H295,S.DDL_DEQClosed)</f>
        <v>0</v>
      </c>
      <c r="F295" s="492">
        <f ca="1">NETWORKDAYS(TODAY(),H295)</f>
        <v>-29598</v>
      </c>
      <c r="G295" s="369"/>
      <c r="H295" s="369"/>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878"/>
        <v>1</v>
      </c>
      <c r="AAF295" s="112"/>
      <c r="AAG295" s="78">
        <f>H294</f>
        <v>41438</v>
      </c>
      <c r="AAH295" s="78">
        <f t="shared" si="879"/>
        <v>0</v>
      </c>
      <c r="AAI295" s="77"/>
      <c r="AAJ295" s="77"/>
      <c r="AAK295" s="77"/>
      <c r="AAL295" s="57"/>
      <c r="AAM295" s="112"/>
      <c r="AAN295"/>
      <c r="AAT295" s="23"/>
      <c r="AAU295" s="44"/>
    </row>
    <row r="296" spans="1:732" ht="15.75" customHeight="1" outlineLevel="1">
      <c r="A296" s="558"/>
      <c r="B296" s="426" t="s">
        <v>79</v>
      </c>
      <c r="C296" s="239"/>
      <c r="D296" s="279" t="s">
        <v>379</v>
      </c>
      <c r="E296" s="368">
        <f>NETWORKDAYS(G296,H296,S.DDL_DEQClosed)</f>
        <v>0</v>
      </c>
      <c r="F296" s="492">
        <f ca="1">NETWORKDAYS(TODAY(),H296)</f>
        <v>-29598</v>
      </c>
      <c r="G296" s="369"/>
      <c r="H296" s="369"/>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878"/>
        <v>1</v>
      </c>
      <c r="AAF296" s="112"/>
      <c r="AAG296" s="78">
        <f>H295</f>
        <v>0</v>
      </c>
      <c r="AAH296" s="78">
        <f t="shared" si="879"/>
        <v>0</v>
      </c>
      <c r="AAI296" s="77"/>
      <c r="AAJ296" s="77"/>
      <c r="AAK296" s="77"/>
      <c r="AAL296" s="57"/>
      <c r="AAM296" s="112"/>
      <c r="AAN296"/>
      <c r="AAT296" s="23"/>
      <c r="AAU296" s="44"/>
    </row>
    <row r="297" spans="1:732" ht="15.75" customHeight="1" outlineLevel="1">
      <c r="A297" s="558"/>
      <c r="B297" s="427" t="s">
        <v>80</v>
      </c>
      <c r="C297" s="239"/>
      <c r="D297" s="279" t="s">
        <v>379</v>
      </c>
      <c r="E297" s="368">
        <f>NETWORKDAYS(G297,H297,S.DDL_DEQClosed)</f>
        <v>0</v>
      </c>
      <c r="F297" s="492">
        <f ca="1">NETWORKDAYS(TODAY(),H297)</f>
        <v>-29598</v>
      </c>
      <c r="G297" s="369"/>
      <c r="H297" s="369"/>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878"/>
        <v>1</v>
      </c>
      <c r="AAF297" s="112"/>
      <c r="AAG297" s="78">
        <f>H296</f>
        <v>0</v>
      </c>
      <c r="AAH297" s="78">
        <f t="shared" si="879"/>
        <v>0</v>
      </c>
      <c r="AAI297" s="77"/>
      <c r="AAJ297" s="77"/>
      <c r="AAK297" s="77"/>
      <c r="AAL297" s="57"/>
      <c r="AAM297" s="112"/>
      <c r="AAN297"/>
      <c r="AAT297" s="23"/>
      <c r="AAU297" s="44"/>
    </row>
    <row r="298" spans="1:732" ht="86.25" customHeight="1" outlineLevel="1">
      <c r="A298" s="558"/>
      <c r="B298" s="751" t="s">
        <v>338</v>
      </c>
      <c r="C298" s="751"/>
      <c r="D298" s="751"/>
      <c r="E298" s="751"/>
      <c r="F298" s="751"/>
      <c r="G298" s="751"/>
      <c r="H298" s="751"/>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878"/>
        <v>1</v>
      </c>
      <c r="AAF298" s="583" t="s">
        <v>173</v>
      </c>
      <c r="AAG298" s="63"/>
      <c r="AAH298" s="63"/>
      <c r="AAI298" s="77"/>
      <c r="AAJ298" s="77"/>
      <c r="AAK298" s="77"/>
      <c r="AAL298" s="57"/>
      <c r="AAM298" s="112"/>
      <c r="AAN298"/>
      <c r="AAT298" s="23"/>
      <c r="AAU298" s="44"/>
    </row>
    <row r="299" spans="1:732" ht="15.75" outlineLevel="1">
      <c r="A299" s="558"/>
      <c r="B299" s="395" t="s">
        <v>50</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878"/>
        <v>1</v>
      </c>
      <c r="AAF299" s="583" t="s">
        <v>173</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89</v>
      </c>
      <c r="C300" s="168"/>
      <c r="D300" s="279" t="s">
        <v>383</v>
      </c>
      <c r="E300" s="368">
        <f>NETWORKDAYS(G300,H300,S.DDL_DEQClosed)</f>
        <v>1</v>
      </c>
      <c r="F300" s="492">
        <f ca="1">NETWORKDAYS(TODAY(),H300)</f>
        <v>13</v>
      </c>
      <c r="G300" s="369">
        <f t="shared" ref="G300:H300" si="880">AAG300</f>
        <v>41453</v>
      </c>
      <c r="H300" s="370">
        <f t="shared" si="880"/>
        <v>41453</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878"/>
        <v>1</v>
      </c>
      <c r="AAF300" s="112"/>
      <c r="AAG300" s="78">
        <f>G301</f>
        <v>41453</v>
      </c>
      <c r="AAH300" s="78">
        <f>G300</f>
        <v>41453</v>
      </c>
      <c r="AAI300" s="77"/>
      <c r="AAJ300" s="662" t="s">
        <v>0</v>
      </c>
      <c r="AAK300" s="77"/>
      <c r="AAL300" s="57"/>
      <c r="AAM300" s="112"/>
      <c r="AAN300"/>
      <c r="AAT300" s="23"/>
      <c r="AAU300" s="44"/>
    </row>
    <row r="301" spans="1:732" s="23" customFormat="1" ht="15" outlineLevel="1">
      <c r="A301" s="558"/>
      <c r="B301" s="412" t="s">
        <v>163</v>
      </c>
      <c r="C301" s="168"/>
      <c r="D301" s="277" t="s">
        <v>384</v>
      </c>
      <c r="E301" s="368">
        <f>NETWORKDAYS(G301,H301,S.DDL_DEQClosed)</f>
        <v>1</v>
      </c>
      <c r="F301" s="492">
        <f ca="1">NETWORKDAYS(TODAY(),H301)</f>
        <v>13</v>
      </c>
      <c r="G301" s="496">
        <v>41453</v>
      </c>
      <c r="H301" s="497">
        <f>AAH301</f>
        <v>41453</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878"/>
        <v>1</v>
      </c>
      <c r="AAF301" s="112"/>
      <c r="AAG301" s="78">
        <f>WORKDAY(S.SubmitNoticeToSOS,-20,S.DDL_DEQClosed)</f>
        <v>41439</v>
      </c>
      <c r="AAH301" s="78">
        <f>G301</f>
        <v>41453</v>
      </c>
      <c r="AAI301" s="77"/>
      <c r="AAJ301" s="77"/>
      <c r="AAK301" s="77"/>
      <c r="AAL301" s="57"/>
      <c r="AAM301" s="112"/>
      <c r="AAU301" s="44"/>
      <c r="AAV301"/>
      <c r="AAW301"/>
      <c r="AAX301"/>
      <c r="AAY301"/>
      <c r="AAZ301"/>
      <c r="ABA301"/>
      <c r="ABB301"/>
      <c r="ABC301"/>
      <c r="ABD301"/>
    </row>
    <row r="302" spans="1:732" ht="15" outlineLevel="1">
      <c r="A302" s="558"/>
      <c r="B302" s="413" t="s">
        <v>31</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878"/>
        <v>1</v>
      </c>
      <c r="AAF302" s="583" t="s">
        <v>173</v>
      </c>
      <c r="AAG302" s="76"/>
      <c r="AAH302" s="76"/>
      <c r="AAI302" s="77"/>
      <c r="AAJ302" s="77"/>
      <c r="AAK302" s="77"/>
      <c r="AAL302" s="57"/>
      <c r="AAM302" s="112"/>
      <c r="AAN302"/>
      <c r="AAT302" s="23"/>
      <c r="AAU302" s="44"/>
    </row>
    <row r="303" spans="1:732" ht="15.75" customHeight="1" outlineLevel="1">
      <c r="A303" s="558"/>
      <c r="B303" s="413" t="s">
        <v>151</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878"/>
        <v>1</v>
      </c>
      <c r="AAF303" s="583" t="s">
        <v>173</v>
      </c>
      <c r="AAG303" s="76"/>
      <c r="AAH303" s="76"/>
      <c r="AAI303" s="77" t="s">
        <v>0</v>
      </c>
      <c r="AAJ303" s="77"/>
      <c r="AAK303" s="77"/>
      <c r="AAL303" s="57"/>
      <c r="AAM303" s="112"/>
      <c r="AAN303"/>
      <c r="AAT303" s="23"/>
      <c r="AAU303" s="44"/>
    </row>
    <row r="304" spans="1:732" ht="15" outlineLevel="1">
      <c r="A304" s="558"/>
      <c r="B304" s="414" t="s">
        <v>174</v>
      </c>
      <c r="C304" s="168"/>
      <c r="D304" s="278" t="s">
        <v>369</v>
      </c>
      <c r="E304" s="368">
        <f>NETWORKDAYS(G304,H304,S.DDL_DEQClosed)</f>
        <v>1</v>
      </c>
      <c r="F304" s="492">
        <f ca="1">NETWORKDAYS(TODAY(),H304)</f>
        <v>20</v>
      </c>
      <c r="G304" s="497">
        <f t="shared" ref="G304:H306" si="881">AAG304</f>
        <v>41464</v>
      </c>
      <c r="H304" s="496">
        <v>41464</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878"/>
        <v>1</v>
      </c>
      <c r="AAF304" s="112"/>
      <c r="AAG304" s="78">
        <f>H304</f>
        <v>41464</v>
      </c>
      <c r="AAH304" s="78">
        <f>WORKDAY(G301,5,S.DDL_DEQClosed)</f>
        <v>41463</v>
      </c>
      <c r="AAI304" s="77"/>
      <c r="AAJ304" s="77"/>
      <c r="AAK304" s="77"/>
      <c r="AAL304" s="57"/>
      <c r="AAM304" s="112"/>
      <c r="AAN304"/>
      <c r="AAT304" s="23"/>
      <c r="AAU304" s="44"/>
    </row>
    <row r="305" spans="1:732" ht="15" outlineLevel="1">
      <c r="A305" s="558"/>
      <c r="B305" s="415" t="s">
        <v>66</v>
      </c>
      <c r="C305" s="168"/>
      <c r="D305" s="277" t="s">
        <v>357</v>
      </c>
      <c r="E305" s="368">
        <f>NETWORKDAYS(G305,H305,S.DDL_DEQClosed)</f>
        <v>29610</v>
      </c>
      <c r="F305" s="492">
        <f ca="1">NETWORKDAYS(TODAY(),H305)</f>
        <v>21</v>
      </c>
      <c r="G305" s="496"/>
      <c r="H305" s="496">
        <v>41465</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878"/>
        <v>1</v>
      </c>
      <c r="AAF305" s="112"/>
      <c r="AAG305" s="78">
        <f>H304</f>
        <v>41464</v>
      </c>
      <c r="AAH305" s="78">
        <f>G308</f>
        <v>41464</v>
      </c>
      <c r="AAI305" s="77"/>
      <c r="AAJ305" s="77"/>
      <c r="AAK305" s="77"/>
      <c r="AAL305" s="57"/>
      <c r="AAM305" s="112"/>
      <c r="AAN305"/>
      <c r="AAT305" s="23"/>
      <c r="AAU305" s="44"/>
    </row>
    <row r="306" spans="1:732" ht="15" outlineLevel="1">
      <c r="A306" s="558"/>
      <c r="B306" s="415" t="s">
        <v>49</v>
      </c>
      <c r="C306" s="168"/>
      <c r="D306" s="277" t="s">
        <v>369</v>
      </c>
      <c r="E306" s="368">
        <f>NETWORKDAYS(G306,H306,S.DDL_DEQClosed)</f>
        <v>29611</v>
      </c>
      <c r="F306" s="492">
        <f ca="1">NETWORKDAYS(TODAY(),H306)</f>
        <v>22</v>
      </c>
      <c r="G306" s="496"/>
      <c r="H306" s="496">
        <v>41466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878"/>
        <v>1</v>
      </c>
      <c r="AAF306" s="112"/>
      <c r="AAG306" s="78">
        <f>H304</f>
        <v>41464</v>
      </c>
      <c r="AAH306" s="78">
        <f>G309</f>
        <v>0</v>
      </c>
      <c r="AAI306" s="77"/>
      <c r="AAJ306" s="77"/>
      <c r="AAK306" s="77"/>
      <c r="AAL306" s="57"/>
      <c r="AAM306" s="112"/>
      <c r="AAN306"/>
      <c r="AAT306" s="23"/>
      <c r="AAU306" s="44"/>
    </row>
    <row r="307" spans="1:732" ht="15" outlineLevel="1">
      <c r="A307" s="558"/>
      <c r="B307" s="672" t="s">
        <v>321</v>
      </c>
      <c r="C307" s="168"/>
      <c r="D307" s="277" t="s">
        <v>369</v>
      </c>
      <c r="E307" s="368">
        <f t="shared" ref="E307:E309" si="882">NETWORKDAYS(G307,H307,S.DDL_DEQClosed)</f>
        <v>29600</v>
      </c>
      <c r="F307" s="492">
        <f t="shared" ref="F307:F312" ca="1" si="883">NETWORKDAYS(TODAY(),H307)</f>
        <v>10</v>
      </c>
      <c r="G307" s="369"/>
      <c r="H307" s="369">
        <v>41450</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878"/>
        <v>1</v>
      </c>
      <c r="AAF307" s="112"/>
      <c r="AAG307" s="78" t="e">
        <f>WORKDAY(S.MgrNoticeApproval,-2,S.DDL_DEQClosed)</f>
        <v>#NUM!</v>
      </c>
      <c r="AAH307" s="78">
        <f>S.MgrNoticeApproval</f>
        <v>0</v>
      </c>
      <c r="AAI307" s="77"/>
      <c r="AAJ307" s="77"/>
      <c r="AAK307" s="77"/>
      <c r="AAL307" s="89" t="str">
        <f>"Obtain "&amp;S.CodeName&amp;" BUDGET-REVIEW.FISCAL.4.00"</f>
        <v>Obtain  BUDGET-REVIEW.FISCAL.4.00</v>
      </c>
      <c r="AAM307" s="112"/>
      <c r="AAN307"/>
      <c r="AAT307" s="23"/>
      <c r="AAU307" s="44"/>
    </row>
    <row r="308" spans="1:732" ht="15" outlineLevel="1">
      <c r="A308" s="558"/>
      <c r="B308" s="416" t="s">
        <v>322</v>
      </c>
      <c r="C308" s="168"/>
      <c r="D308" s="277" t="s">
        <v>369</v>
      </c>
      <c r="E308" s="368">
        <f t="shared" si="882"/>
        <v>1</v>
      </c>
      <c r="F308" s="492">
        <f t="shared" ca="1" si="883"/>
        <v>20</v>
      </c>
      <c r="G308" s="369">
        <v>41464</v>
      </c>
      <c r="H308" s="370">
        <f t="shared" ref="H308" si="884">AAH308</f>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878"/>
        <v>1</v>
      </c>
      <c r="AAF308" s="112"/>
      <c r="AAG308" s="78" t="e">
        <f>AAG307</f>
        <v>#NUM!</v>
      </c>
      <c r="AAH308" s="78">
        <f t="shared" ref="AAH308:AAH310" si="885">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299</v>
      </c>
      <c r="C309" s="168"/>
      <c r="D309" s="279" t="s">
        <v>385</v>
      </c>
      <c r="E309" s="368">
        <f t="shared" si="882"/>
        <v>0</v>
      </c>
      <c r="F309" s="492">
        <f t="shared" ca="1" si="883"/>
        <v>-29598</v>
      </c>
      <c r="G309" s="369"/>
      <c r="H309" s="735"/>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878"/>
        <v>1</v>
      </c>
      <c r="AAF309" s="112"/>
      <c r="AAG309" s="78">
        <f>WORKDAY(AAG310,-2,S.DDL_DEQClosed)</f>
        <v>41464</v>
      </c>
      <c r="AAH309" s="78">
        <f>G310</f>
        <v>41467</v>
      </c>
      <c r="AAI309" s="77"/>
      <c r="AAJ309" s="77"/>
      <c r="AAK309" s="77"/>
      <c r="AAL309" s="57"/>
      <c r="AAM309" s="112"/>
      <c r="AAN309"/>
      <c r="AAT309" s="23"/>
      <c r="AAU309" s="44"/>
    </row>
    <row r="310" spans="1:732" ht="15.75" customHeight="1" outlineLevel="1">
      <c r="A310" s="558"/>
      <c r="B310" s="415" t="s">
        <v>273</v>
      </c>
      <c r="C310" s="168"/>
      <c r="D310" s="277" t="s">
        <v>369</v>
      </c>
      <c r="E310" s="448">
        <f>NETWORKDAYS(G310,H310,S.DDL_DEQClosed)</f>
        <v>1</v>
      </c>
      <c r="F310" s="492">
        <f t="shared" ca="1" si="883"/>
        <v>23</v>
      </c>
      <c r="G310" s="369">
        <v>41467</v>
      </c>
      <c r="H310" s="370">
        <f>AAH310</f>
        <v>41467</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878"/>
        <v>1</v>
      </c>
      <c r="AAF310" s="112"/>
      <c r="AAG310" s="78">
        <f>WORKDAY(S.SubmitNoticeToSOS,-2,S.DDL_DEQClosed)</f>
        <v>41466</v>
      </c>
      <c r="AAH310" s="78">
        <f t="shared" si="885"/>
        <v>41467</v>
      </c>
      <c r="AAI310" s="77"/>
      <c r="AAJ310" s="77"/>
      <c r="AAK310" s="77"/>
      <c r="AAL310" s="57"/>
      <c r="AAM310" s="112"/>
      <c r="AAN310"/>
      <c r="AAT310" s="23"/>
      <c r="AAU310" s="44"/>
    </row>
    <row r="311" spans="1:732" ht="15" hidden="1" outlineLevel="1">
      <c r="A311" s="558"/>
      <c r="B311" s="343" t="s">
        <v>48</v>
      </c>
      <c r="C311" s="168"/>
      <c r="D311" s="277" t="s">
        <v>47</v>
      </c>
      <c r="E311" s="448">
        <f t="shared" ref="E311" si="886">NETWORKDAYS(G311,H311,S.DDL_DEQClosed)</f>
        <v>1</v>
      </c>
      <c r="F311" s="492">
        <f t="shared" ca="1" si="883"/>
        <v>23</v>
      </c>
      <c r="G311" s="472">
        <f t="shared" ref="G311:H312" si="887">AAG311</f>
        <v>41467</v>
      </c>
      <c r="H311" s="369">
        <f t="shared" si="887"/>
        <v>41467</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0</v>
      </c>
      <c r="AAF311" s="112"/>
      <c r="AAG311" s="78">
        <f>H310</f>
        <v>41467</v>
      </c>
      <c r="AAH311" s="78">
        <f t="shared" ref="AAH311" si="888">G311</f>
        <v>41467</v>
      </c>
      <c r="AAI311" s="77"/>
      <c r="AAJ311" s="77"/>
      <c r="AAK311" s="77"/>
      <c r="AAL311" s="57" t="s">
        <v>0</v>
      </c>
      <c r="AAM311" s="112"/>
      <c r="AAN311"/>
      <c r="AAT311" s="23"/>
      <c r="AAU311" s="44"/>
    </row>
    <row r="312" spans="1:732" ht="15" outlineLevel="1">
      <c r="A312" s="558"/>
      <c r="B312" s="343" t="s">
        <v>213</v>
      </c>
      <c r="C312" s="168"/>
      <c r="D312" s="277" t="s">
        <v>361</v>
      </c>
      <c r="E312" s="448">
        <f>NETWORKDAYS(G312,H312,S.DDL_DEQClosed)</f>
        <v>2</v>
      </c>
      <c r="F312" s="492">
        <f t="shared" ca="1" si="883"/>
        <v>24</v>
      </c>
      <c r="G312" s="369">
        <f t="shared" si="887"/>
        <v>41467</v>
      </c>
      <c r="H312" s="656">
        <f t="shared" si="887"/>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889">IF(S.InvolveNotice=TRUE,1,0)</f>
        <v>1</v>
      </c>
      <c r="AAF312" s="112"/>
      <c r="AAG312" s="78">
        <f>G310</f>
        <v>41467</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46</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889"/>
        <v>1</v>
      </c>
      <c r="AAF313" s="583" t="s">
        <v>173</v>
      </c>
      <c r="AAG313" s="63" t="s">
        <v>0</v>
      </c>
      <c r="AAH313" s="63" t="s">
        <v>0</v>
      </c>
      <c r="AAI313" s="63"/>
      <c r="AAJ313" s="57"/>
      <c r="AAK313" s="57"/>
      <c r="AAL313" s="97" t="s">
        <v>0</v>
      </c>
      <c r="AAM313" s="112"/>
      <c r="AAN313"/>
      <c r="AAT313" s="23"/>
      <c r="AAU313" s="44"/>
    </row>
    <row r="314" spans="1:732" s="23" customFormat="1" ht="15.75" customHeight="1" outlineLevel="1">
      <c r="A314" s="558"/>
      <c r="B314" s="132" t="s">
        <v>264</v>
      </c>
      <c r="C314" s="231" t="s">
        <v>70</v>
      </c>
      <c r="D314" s="229" t="s">
        <v>187</v>
      </c>
      <c r="E314" s="372">
        <f t="shared" ref="E314" si="890">NETWORKDAYS(G314,H314,S.DDL_DEQClosed)</f>
        <v>14</v>
      </c>
      <c r="F314" s="492">
        <f t="shared" ref="F314" ca="1" si="891">NETWORKDAYS(TODAY(),H314,S.DDL_DEQClosed)</f>
        <v>36</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889"/>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889"/>
        <v>1</v>
      </c>
      <c r="AAF315" s="583" t="s">
        <v>173</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889"/>
        <v>1</v>
      </c>
      <c r="AAF316" s="583" t="s">
        <v>173</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889"/>
        <v>1</v>
      </c>
      <c r="AAF317" s="583" t="s">
        <v>173</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889"/>
        <v>1</v>
      </c>
      <c r="AAF318" s="583" t="s">
        <v>173</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889"/>
        <v>1</v>
      </c>
      <c r="AAF319" s="583" t="s">
        <v>173</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173</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173</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173</v>
      </c>
      <c r="AAG322" s="76"/>
      <c r="AAH322" s="76"/>
      <c r="AAI322" s="77"/>
      <c r="AAJ322" s="77"/>
      <c r="AAK322" s="77"/>
      <c r="AAL322" s="89" t="str">
        <f>S.CodeName&amp;"DAS.EXEMPT.EMAIL.PROOF"</f>
        <v>DAS.EXEMPT.EMAIL.PROOF</v>
      </c>
      <c r="AAM322" s="112"/>
      <c r="AAN322"/>
      <c r="AAT322" s="23"/>
      <c r="AAU322" s="44"/>
    </row>
    <row r="323" spans="1:723" ht="15" outlineLevel="1">
      <c r="A323" s="558"/>
      <c r="B323" s="407" t="s">
        <v>162</v>
      </c>
      <c r="C323" s="168"/>
      <c r="D323" s="277" t="s">
        <v>159</v>
      </c>
      <c r="E323" s="448">
        <f t="shared" ref="E323" si="892">NETWORKDAYS(G323,H323,S.DDL_DEQClosed)</f>
        <v>29618</v>
      </c>
      <c r="F323" s="492">
        <f t="shared" ref="F323" ca="1" si="893">NETWORKDAYS(TODAY(),H323)</f>
        <v>29</v>
      </c>
      <c r="G323" s="736"/>
      <c r="H323" s="369">
        <v>41477</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894">S.SubmitNoticeToSOS</f>
        <v>41470</v>
      </c>
      <c r="AAH323" s="78">
        <f>G323</f>
        <v>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263</v>
      </c>
      <c r="C324" s="287" t="s">
        <v>91</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173</v>
      </c>
      <c r="AAG324" s="76"/>
      <c r="AAH324" s="76"/>
      <c r="AAI324" s="77"/>
      <c r="AAJ324" s="77"/>
      <c r="AAK324" s="77"/>
      <c r="AAL324" s="57"/>
      <c r="AAM324" s="112"/>
      <c r="AAN324"/>
      <c r="AAT324" s="23"/>
      <c r="AAU324" s="44"/>
    </row>
    <row r="325" spans="1:723" ht="15" outlineLevel="1">
      <c r="A325" s="558"/>
      <c r="B325" s="408" t="s">
        <v>106</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173</v>
      </c>
      <c r="AAG325" s="76"/>
      <c r="AAH325" s="76"/>
      <c r="AAI325" s="77"/>
      <c r="AAJ325" s="77"/>
      <c r="AAK325" s="77"/>
      <c r="AAL325" s="57"/>
      <c r="AAM325" s="112"/>
      <c r="AAN325"/>
      <c r="AAT325" s="23"/>
      <c r="AAU325" s="44"/>
    </row>
    <row r="326" spans="1:723" ht="15" outlineLevel="1">
      <c r="A326" s="558"/>
      <c r="B326" s="408" t="s">
        <v>121</v>
      </c>
      <c r="C326" s="228" t="s">
        <v>91</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173</v>
      </c>
      <c r="AAG326" s="76"/>
      <c r="AAH326" s="76"/>
      <c r="AAI326" s="77"/>
      <c r="AAJ326" s="77"/>
      <c r="AAK326" s="77"/>
      <c r="AAL326" s="57"/>
      <c r="AAM326" s="112"/>
      <c r="AAN326"/>
      <c r="AAT326" s="23"/>
      <c r="AAU326" s="44"/>
    </row>
    <row r="327" spans="1:723" ht="15" outlineLevel="1">
      <c r="A327" s="558"/>
      <c r="B327" s="408" t="s">
        <v>108</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895">IF(S.InvolveNotice=TRUE,1,0)</f>
        <v>1</v>
      </c>
      <c r="AAF327" s="583" t="s">
        <v>173</v>
      </c>
      <c r="AAG327" s="76"/>
      <c r="AAH327" s="76"/>
      <c r="AAI327" s="77"/>
      <c r="AAJ327" s="77"/>
      <c r="AAK327" s="77"/>
      <c r="AAL327" s="57"/>
      <c r="AAM327" s="112"/>
      <c r="AAN327"/>
      <c r="AAT327" s="23"/>
      <c r="AAU327" s="44"/>
    </row>
    <row r="328" spans="1:723" ht="15" outlineLevel="1">
      <c r="A328" s="558"/>
      <c r="B328" s="408" t="s">
        <v>107</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895"/>
        <v>1</v>
      </c>
      <c r="AAF328" s="583" t="s">
        <v>173</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895"/>
        <v>1</v>
      </c>
      <c r="AAF329" s="583" t="s">
        <v>173</v>
      </c>
      <c r="AAG329" s="76"/>
      <c r="AAH329" s="76"/>
      <c r="AAI329" s="77"/>
      <c r="AAJ329" s="77"/>
      <c r="AAK329" s="77"/>
      <c r="AAL329" s="89" t="s">
        <v>307</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895"/>
        <v>1</v>
      </c>
      <c r="AAF330" s="583" t="s">
        <v>173</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895"/>
        <v>1</v>
      </c>
      <c r="AAF331" s="583" t="s">
        <v>173</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161</v>
      </c>
      <c r="C332" s="168"/>
      <c r="D332" s="277" t="s">
        <v>373</v>
      </c>
      <c r="E332" s="448">
        <f t="shared" ref="E332" si="896">NETWORKDAYS(G332,H332,S.DDL_DEQClosed)</f>
        <v>29618</v>
      </c>
      <c r="F332" s="492">
        <f t="shared" ref="F332" ca="1" si="897">NETWORKDAYS(TODAY(),H332)</f>
        <v>29</v>
      </c>
      <c r="G332" s="736"/>
      <c r="H332" s="369">
        <v>41477</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895"/>
        <v>1</v>
      </c>
      <c r="AAF332" s="112"/>
      <c r="AAG332" s="78">
        <f t="shared" si="894"/>
        <v>41470</v>
      </c>
      <c r="AAH332" s="78">
        <f>G332</f>
        <v>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895"/>
        <v>1</v>
      </c>
      <c r="AAF333" s="583" t="s">
        <v>173</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895"/>
        <v>1</v>
      </c>
      <c r="AAF334" s="583" t="s">
        <v>173</v>
      </c>
      <c r="AAG334" s="76"/>
      <c r="AAH334" s="76"/>
      <c r="AAI334" s="77"/>
      <c r="AAJ334" s="77"/>
      <c r="AAK334" s="77"/>
      <c r="AAL334" s="89" t="str">
        <f>"Save "&amp;S.CodeName&amp;"KEY.LEG.PROOF"</f>
        <v>Save KEY.LEG.PROOF</v>
      </c>
      <c r="AAM334" s="112"/>
      <c r="AAN334"/>
      <c r="AAT334" s="23"/>
      <c r="AAU334" s="44"/>
    </row>
    <row r="335" spans="1:723" ht="15" outlineLevel="1">
      <c r="A335" s="558"/>
      <c r="B335" s="362" t="s">
        <v>176</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895"/>
        <v>1</v>
      </c>
      <c r="AAF335" s="583" t="s">
        <v>173</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895"/>
        <v>1</v>
      </c>
      <c r="AAF336" s="583" t="s">
        <v>173</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45</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895"/>
        <v>1</v>
      </c>
      <c r="AAF337" s="583" t="s">
        <v>173</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895"/>
        <v>1</v>
      </c>
      <c r="AAF338" s="583" t="s">
        <v>173</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173</v>
      </c>
      <c r="AAG339" s="63"/>
      <c r="AAH339" s="63"/>
      <c r="AAI339" s="77"/>
      <c r="AAJ339" s="77"/>
      <c r="AAK339" s="77"/>
      <c r="AAL339" s="57"/>
      <c r="AAM339" s="112"/>
      <c r="AAN339"/>
      <c r="AAT339" s="23"/>
      <c r="AAU339" s="44"/>
    </row>
    <row r="340" spans="1:732" s="23" customFormat="1" ht="18" customHeight="1">
      <c r="A340" s="558"/>
      <c r="B340" s="749" t="str">
        <f>AAL340</f>
        <v>5-Public Comment and Testimony</v>
      </c>
      <c r="C340" s="749"/>
      <c r="D340" s="749"/>
      <c r="E340" s="749"/>
      <c r="F340" s="749"/>
      <c r="G340" s="749"/>
      <c r="H340" s="749"/>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173</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87</v>
      </c>
      <c r="H341" s="152" t="s">
        <v>88</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243</v>
      </c>
      <c r="AAF341" s="583" t="s">
        <v>173</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243</v>
      </c>
      <c r="AAF342" s="583" t="s">
        <v>173</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173</v>
      </c>
      <c r="AAG343" s="63"/>
      <c r="AAH343" s="63"/>
      <c r="AAI343" s="77"/>
      <c r="AAJ343" s="77"/>
      <c r="AAK343" s="77"/>
      <c r="AAL343" s="57"/>
      <c r="AAM343" s="112"/>
      <c r="AAN343"/>
      <c r="AAT343" s="23"/>
      <c r="AAU343" s="44"/>
    </row>
    <row r="344" spans="1:732" ht="15" customHeight="1" outlineLevel="1">
      <c r="A344" s="558"/>
      <c r="B344" s="438" t="s">
        <v>207</v>
      </c>
      <c r="C344" s="168"/>
      <c r="D344" s="277" t="s">
        <v>158</v>
      </c>
      <c r="E344" s="448">
        <f>NETWORKDAYS(G344,H344,S.DDL_DEQClosed)</f>
        <v>29604</v>
      </c>
      <c r="F344" s="491">
        <f ca="1">NETWORKDAYS(TODAY(),H344)</f>
        <v>14</v>
      </c>
      <c r="G344" s="449"/>
      <c r="H344" s="449">
        <v>41456</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898">IF(AND(S.InvolveNotice=TRUE,S.InvolveHearing=TRUE),1,0)</f>
        <v>1</v>
      </c>
      <c r="AAF344" s="584"/>
      <c r="AAG344" s="78">
        <f>S.BANNER.HearingStart</f>
        <v>41450</v>
      </c>
      <c r="AAH344" s="78">
        <f>S.FirstHearingDate</f>
        <v>0</v>
      </c>
      <c r="AAI344" s="77"/>
      <c r="AAJ344" s="77"/>
      <c r="AAK344" s="77"/>
      <c r="AAL344" s="57"/>
      <c r="AAM344" s="112"/>
      <c r="AAN344"/>
      <c r="AAT344" s="23"/>
      <c r="AAU344" s="44"/>
    </row>
    <row r="345" spans="1:732" ht="15" customHeight="1" outlineLevel="1">
      <c r="A345" s="558"/>
      <c r="B345" s="346" t="s">
        <v>44</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898"/>
        <v>1</v>
      </c>
      <c r="AAF345" s="583" t="s">
        <v>173</v>
      </c>
      <c r="AAG345" s="76"/>
      <c r="AAH345" s="76"/>
      <c r="AAI345" s="77"/>
      <c r="AAJ345" s="77"/>
      <c r="AAK345" s="77"/>
      <c r="AAL345" s="57"/>
      <c r="AAM345" s="112"/>
      <c r="AAN345"/>
      <c r="AAT345" s="23"/>
      <c r="AAU345" s="44"/>
    </row>
    <row r="346" spans="1:732" ht="15" customHeight="1" outlineLevel="1">
      <c r="A346" s="558"/>
      <c r="B346" s="346" t="s">
        <v>43</v>
      </c>
      <c r="C346" s="231" t="s">
        <v>70</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898"/>
        <v>1</v>
      </c>
      <c r="AAF346" s="583" t="s">
        <v>173</v>
      </c>
      <c r="AAG346" s="76"/>
      <c r="AAH346" s="76"/>
      <c r="AAI346" s="77"/>
      <c r="AAJ346" s="77"/>
      <c r="AAK346" s="77"/>
      <c r="AAL346" s="57"/>
      <c r="AAM346" s="112"/>
      <c r="AAN346"/>
      <c r="AAT346" s="23"/>
      <c r="AAU346" s="44"/>
    </row>
    <row r="347" spans="1:732" ht="15" customHeight="1" outlineLevel="1">
      <c r="A347" s="558"/>
      <c r="B347" s="438" t="s">
        <v>154</v>
      </c>
      <c r="C347" s="296"/>
      <c r="D347" s="277" t="s">
        <v>357</v>
      </c>
      <c r="E347" s="448">
        <f>NETWORKDAYS(G347,H347,S.DDL_DEQClosed)</f>
        <v>14</v>
      </c>
      <c r="F347" s="491">
        <f ca="1">NETWORKDAYS(TODAY(),H347)</f>
        <v>42</v>
      </c>
      <c r="G347" s="449">
        <v>41477</v>
      </c>
      <c r="H347" s="449">
        <v>41494</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898"/>
        <v>1</v>
      </c>
      <c r="AAF347" s="112"/>
      <c r="AAG347" s="78">
        <f>S.BANNER.HearingStart</f>
        <v>41450</v>
      </c>
      <c r="AAH347" s="78">
        <f>S.FirstHearingDate</f>
        <v>0</v>
      </c>
      <c r="AAI347" s="77"/>
      <c r="AAJ347" s="77"/>
      <c r="AAK347" s="77"/>
      <c r="AAL347" s="57"/>
      <c r="AAM347" s="112"/>
      <c r="AAN347"/>
      <c r="AAT347" s="23"/>
      <c r="AAU347" s="44"/>
    </row>
    <row r="348" spans="1:732" ht="15" customHeight="1" outlineLevel="1">
      <c r="A348" s="558"/>
      <c r="B348" s="439" t="s">
        <v>125</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898"/>
        <v>1</v>
      </c>
      <c r="AAF348" s="583" t="s">
        <v>173</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898"/>
        <v>1</v>
      </c>
      <c r="AAF349" s="583" t="s">
        <v>173</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70</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898"/>
        <v>1</v>
      </c>
      <c r="AAF350" s="583" t="s">
        <v>173</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898"/>
        <v>1</v>
      </c>
      <c r="AAF351" s="583" t="s">
        <v>173</v>
      </c>
      <c r="AAG351" s="76"/>
      <c r="AAH351" s="76"/>
      <c r="AAI351" s="77"/>
      <c r="AAJ351" s="77"/>
      <c r="AAK351" s="77"/>
      <c r="AAL351" s="57"/>
      <c r="AAM351" s="112"/>
      <c r="AAN351"/>
      <c r="AAT351" s="23"/>
      <c r="AAU351" s="44"/>
    </row>
    <row r="352" spans="1:732" ht="15" customHeight="1" outlineLevel="1">
      <c r="A352" s="558"/>
      <c r="B352" s="441" t="s">
        <v>124</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898"/>
        <v>1</v>
      </c>
      <c r="AAF352" s="583" t="s">
        <v>173</v>
      </c>
      <c r="AAG352" s="76"/>
      <c r="AAH352" s="76"/>
      <c r="AAI352" s="77"/>
      <c r="AAJ352" s="77"/>
      <c r="AAK352" s="77"/>
      <c r="AAL352" s="57"/>
      <c r="AAM352" s="112"/>
      <c r="AAN352"/>
      <c r="AAT352" s="23"/>
      <c r="AAU352" s="44"/>
    </row>
    <row r="353" spans="1:723" ht="15" customHeight="1" outlineLevel="1">
      <c r="A353" s="558"/>
      <c r="B353" s="443" t="s">
        <v>29</v>
      </c>
      <c r="C353" s="297"/>
      <c r="D353" s="279" t="s">
        <v>357</v>
      </c>
      <c r="E353" s="368">
        <f t="shared" ref="E353:E357" si="899">NETWORKDAYS(G353,H353,S.DDL_DEQClosed)</f>
        <v>29631</v>
      </c>
      <c r="F353" s="491">
        <f t="shared" ref="F353:F357" ca="1" si="900">NETWORKDAYS(TODAY(),H353)</f>
        <v>42</v>
      </c>
      <c r="G353" s="449"/>
      <c r="H353" s="449">
        <v>41494</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898"/>
        <v>1</v>
      </c>
      <c r="AAF353" s="112"/>
      <c r="AAG353" s="78">
        <f>G347</f>
        <v>41477</v>
      </c>
      <c r="AAH353" s="78">
        <f>G353</f>
        <v>0</v>
      </c>
      <c r="AAI353" s="77"/>
      <c r="AAJ353" s="77"/>
      <c r="AAK353" s="77"/>
      <c r="AAL353" s="56"/>
      <c r="AAM353" s="112"/>
      <c r="AAN353"/>
      <c r="AAT353" s="23"/>
      <c r="AAU353" s="44"/>
    </row>
    <row r="354" spans="1:723" ht="15" customHeight="1" outlineLevel="1">
      <c r="A354" s="558"/>
      <c r="B354" s="444" t="s">
        <v>83</v>
      </c>
      <c r="C354" s="297"/>
      <c r="D354" s="279" t="s">
        <v>357</v>
      </c>
      <c r="E354" s="368">
        <f t="shared" si="899"/>
        <v>0</v>
      </c>
      <c r="F354" s="491">
        <f t="shared" ca="1" si="900"/>
        <v>-29598</v>
      </c>
      <c r="G354" s="449"/>
      <c r="H354" s="449"/>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898"/>
        <v>1</v>
      </c>
      <c r="AAF354" s="112"/>
      <c r="AAG354" s="78">
        <f t="shared" ref="AAG354:AAG357" si="901">H353</f>
        <v>41494</v>
      </c>
      <c r="AAH354" s="78">
        <f t="shared" ref="AAH354:AAH357" si="902">G354</f>
        <v>0</v>
      </c>
      <c r="AAI354" s="77"/>
      <c r="AAJ354" s="77"/>
      <c r="AAK354" s="77"/>
      <c r="AAL354" s="57"/>
      <c r="AAM354" s="112"/>
      <c r="AAN354"/>
      <c r="AAT354" s="23"/>
      <c r="AAU354" s="44"/>
    </row>
    <row r="355" spans="1:723" ht="15" customHeight="1" outlineLevel="1">
      <c r="A355" s="558"/>
      <c r="B355" s="445" t="s">
        <v>84</v>
      </c>
      <c r="C355" s="297"/>
      <c r="D355" s="279" t="s">
        <v>357</v>
      </c>
      <c r="E355" s="368">
        <f t="shared" si="899"/>
        <v>0</v>
      </c>
      <c r="F355" s="491">
        <f t="shared" ca="1" si="900"/>
        <v>-29598</v>
      </c>
      <c r="G355" s="449"/>
      <c r="H355" s="449"/>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898"/>
        <v>1</v>
      </c>
      <c r="AAF355" s="112"/>
      <c r="AAG355" s="78">
        <f t="shared" si="901"/>
        <v>0</v>
      </c>
      <c r="AAH355" s="78">
        <f t="shared" si="902"/>
        <v>0</v>
      </c>
      <c r="AAI355" s="77"/>
      <c r="AAJ355" s="77"/>
      <c r="AAK355" s="77"/>
      <c r="AAL355" s="57"/>
      <c r="AAM355" s="112"/>
      <c r="AAN355"/>
      <c r="AAT355" s="23"/>
      <c r="AAU355" s="44"/>
    </row>
    <row r="356" spans="1:723" ht="15" customHeight="1" outlineLevel="1">
      <c r="A356" s="558"/>
      <c r="B356" s="446" t="s">
        <v>85</v>
      </c>
      <c r="C356" s="297"/>
      <c r="D356" s="279" t="s">
        <v>357</v>
      </c>
      <c r="E356" s="368">
        <f t="shared" si="899"/>
        <v>0</v>
      </c>
      <c r="F356" s="491">
        <f t="shared" ca="1" si="900"/>
        <v>-29598</v>
      </c>
      <c r="G356" s="449"/>
      <c r="H356" s="449"/>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898"/>
        <v>1</v>
      </c>
      <c r="AAF356" s="112"/>
      <c r="AAG356" s="78">
        <f t="shared" si="901"/>
        <v>0</v>
      </c>
      <c r="AAH356" s="78">
        <f t="shared" si="902"/>
        <v>0</v>
      </c>
      <c r="AAI356" s="77"/>
      <c r="AAJ356" s="77"/>
      <c r="AAK356" s="77"/>
      <c r="AAL356" s="57"/>
      <c r="AAM356" s="112"/>
      <c r="AAN356"/>
      <c r="AAT356" s="23"/>
      <c r="AAU356" s="44"/>
    </row>
    <row r="357" spans="1:723" ht="15" customHeight="1" outlineLevel="1">
      <c r="A357" s="558"/>
      <c r="B357" s="447" t="s">
        <v>86</v>
      </c>
      <c r="C357" s="297"/>
      <c r="D357" s="279" t="s">
        <v>357</v>
      </c>
      <c r="E357" s="368">
        <f t="shared" si="899"/>
        <v>0</v>
      </c>
      <c r="F357" s="491">
        <f t="shared" ca="1" si="900"/>
        <v>-29598</v>
      </c>
      <c r="G357" s="449"/>
      <c r="H357" s="449"/>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898"/>
        <v>1</v>
      </c>
      <c r="AAF357" s="112"/>
      <c r="AAG357" s="78">
        <f t="shared" si="901"/>
        <v>0</v>
      </c>
      <c r="AAH357" s="78">
        <f t="shared" si="902"/>
        <v>0</v>
      </c>
      <c r="AAI357" s="77"/>
      <c r="AAJ357" s="77"/>
      <c r="AAK357" s="77"/>
      <c r="AAL357" s="57"/>
      <c r="AAM357" s="112"/>
      <c r="AAN357"/>
      <c r="AAT357" s="23"/>
      <c r="AAU357" s="44"/>
    </row>
    <row r="358" spans="1:723" ht="87.75" customHeight="1" outlineLevel="1">
      <c r="A358" s="558"/>
      <c r="B358" s="746" t="s">
        <v>337</v>
      </c>
      <c r="C358" s="746"/>
      <c r="D358" s="746"/>
      <c r="E358" s="746"/>
      <c r="F358" s="746"/>
      <c r="G358" s="746"/>
      <c r="H358" s="74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898"/>
        <v>1</v>
      </c>
      <c r="AAF358" s="583" t="s">
        <v>173</v>
      </c>
      <c r="AAG358" s="63"/>
      <c r="AAH358" s="63"/>
      <c r="AAI358" s="77"/>
      <c r="AAJ358" s="77"/>
      <c r="AAK358" s="77"/>
      <c r="AAL358" s="57"/>
      <c r="AAM358" s="112"/>
      <c r="AAN358"/>
      <c r="AAT358" s="23"/>
      <c r="AAU358" s="44"/>
    </row>
    <row r="359" spans="1:723" ht="15" customHeight="1" outlineLevel="1">
      <c r="A359" s="558"/>
      <c r="B359" s="457" t="s">
        <v>21</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898"/>
        <v>1</v>
      </c>
      <c r="AAF359" s="583" t="s">
        <v>173</v>
      </c>
      <c r="AAG359" s="63"/>
      <c r="AAH359" s="63"/>
      <c r="AAI359" s="77"/>
      <c r="AAJ359" s="77"/>
      <c r="AAK359" s="77"/>
      <c r="AAL359" s="56"/>
      <c r="AAM359" s="112"/>
      <c r="AAN359"/>
      <c r="AAT359" s="23"/>
      <c r="AAU359" s="44"/>
    </row>
    <row r="360" spans="1:723" ht="15" customHeight="1" outlineLevel="1">
      <c r="A360" s="558"/>
      <c r="B360" s="458" t="s">
        <v>98</v>
      </c>
      <c r="C360" s="459"/>
      <c r="D360" s="277" t="s">
        <v>379</v>
      </c>
      <c r="E360" s="368">
        <f>NETWORKDAYS(G360,H360,S.DDL_DEQClosed)</f>
        <v>0</v>
      </c>
      <c r="F360" s="491">
        <f ca="1">NETWORKDAYS(TODAY(),H360)</f>
        <v>-29598</v>
      </c>
      <c r="G360" s="449"/>
      <c r="H360" s="449"/>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898"/>
        <v>1</v>
      </c>
      <c r="AAF360" s="112"/>
      <c r="AAG360" s="78">
        <f>H357</f>
        <v>0</v>
      </c>
      <c r="AAH360" s="78">
        <f>G360</f>
        <v>0</v>
      </c>
      <c r="AAI360" s="77"/>
      <c r="AAJ360" s="77"/>
      <c r="AAK360" s="77"/>
      <c r="AAL360" s="57"/>
      <c r="AAM360" s="112"/>
      <c r="AAN360"/>
      <c r="AAT360" s="23"/>
      <c r="AAU360" s="44"/>
    </row>
    <row r="361" spans="1:723" ht="15" customHeight="1" outlineLevel="1">
      <c r="A361" s="558"/>
      <c r="B361" s="460" t="s">
        <v>164</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898"/>
        <v>1</v>
      </c>
      <c r="AAF361" s="583" t="s">
        <v>173</v>
      </c>
      <c r="AAG361" s="63"/>
      <c r="AAH361" s="63"/>
      <c r="AAI361" s="77"/>
      <c r="AAJ361" s="77"/>
      <c r="AAK361" s="77"/>
      <c r="AAL361" s="57"/>
      <c r="AAM361" s="112"/>
      <c r="AAN361"/>
      <c r="AAT361" s="23"/>
      <c r="AAU361" s="44"/>
    </row>
    <row r="362" spans="1:723" ht="15" customHeight="1" outlineLevel="1">
      <c r="A362" s="558"/>
      <c r="B362" s="747" t="str">
        <f t="shared" ref="B362" si="903">AAL362</f>
        <v>Hold hearings (change dates under Overview of Key Dates)</v>
      </c>
      <c r="C362" s="748"/>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898"/>
        <v>1</v>
      </c>
      <c r="AAF362" s="583" t="s">
        <v>173</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360</v>
      </c>
      <c r="E363" s="368">
        <f t="shared" ref="E363:E371" si="904">NETWORKDAYS(G363,H363,S.DDL_DEQClosed)</f>
        <v>29636</v>
      </c>
      <c r="F363" s="491">
        <f t="shared" ref="F363:F371" ca="1" si="905">NETWORKDAYS(TODAY(),H363)</f>
        <v>47</v>
      </c>
      <c r="G363" s="455">
        <f>S.FirstHearingDate</f>
        <v>0</v>
      </c>
      <c r="H363" s="456">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898"/>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360</v>
      </c>
      <c r="E364" s="368">
        <f t="shared" si="904"/>
        <v>1</v>
      </c>
      <c r="F364" s="491">
        <f t="shared" ca="1" si="905"/>
        <v>49</v>
      </c>
      <c r="G364" s="455">
        <f>S.2ndHearingDate</f>
        <v>41505</v>
      </c>
      <c r="H364" s="456">
        <f>S.2ndHearingDate</f>
        <v>41505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898"/>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360</v>
      </c>
      <c r="E365" s="368">
        <f t="shared" si="904"/>
        <v>1</v>
      </c>
      <c r="F365" s="491">
        <f t="shared" ca="1" si="905"/>
        <v>50</v>
      </c>
      <c r="G365" s="455">
        <f>S.3rdHearingDate</f>
        <v>41506</v>
      </c>
      <c r="H365" s="456">
        <f>S.3rdHearingDate</f>
        <v>41506</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898"/>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360</v>
      </c>
      <c r="E366" s="368">
        <f t="shared" si="904"/>
        <v>0</v>
      </c>
      <c r="F366" s="491">
        <f t="shared" ca="1" si="905"/>
        <v>-29598</v>
      </c>
      <c r="G366" s="455">
        <f>S.4thHearingDate</f>
        <v>0</v>
      </c>
      <c r="H366" s="456"/>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898"/>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360</v>
      </c>
      <c r="E367" s="368">
        <f t="shared" si="904"/>
        <v>0</v>
      </c>
      <c r="F367" s="491">
        <f t="shared" ca="1" si="905"/>
        <v>-29598</v>
      </c>
      <c r="G367" s="455">
        <f>S.5thHearingDate</f>
        <v>0</v>
      </c>
      <c r="H367" s="456"/>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898"/>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360</v>
      </c>
      <c r="E368" s="368">
        <f t="shared" si="904"/>
        <v>0</v>
      </c>
      <c r="F368" s="491">
        <f t="shared" ca="1" si="905"/>
        <v>-29598</v>
      </c>
      <c r="G368" s="455">
        <f>S.6thHearingDate</f>
        <v>0</v>
      </c>
      <c r="H368" s="456"/>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898"/>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360</v>
      </c>
      <c r="E369" s="368">
        <f t="shared" si="904"/>
        <v>0</v>
      </c>
      <c r="F369" s="491">
        <f t="shared" ca="1" si="905"/>
        <v>-29598</v>
      </c>
      <c r="G369" s="455">
        <f>S.7thHearingDate</f>
        <v>0</v>
      </c>
      <c r="H369" s="456"/>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898"/>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360</v>
      </c>
      <c r="E370" s="368">
        <f t="shared" si="904"/>
        <v>0</v>
      </c>
      <c r="F370" s="491">
        <f t="shared" ca="1" si="905"/>
        <v>-29598</v>
      </c>
      <c r="G370" s="455">
        <f>S.LastHearingDate</f>
        <v>0</v>
      </c>
      <c r="H370" s="456"/>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89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42</v>
      </c>
      <c r="E371" s="368">
        <f t="shared" si="904"/>
        <v>3</v>
      </c>
      <c r="F371" s="491">
        <f t="shared" ca="1" si="905"/>
        <v>58</v>
      </c>
      <c r="G371" s="449">
        <v>41514</v>
      </c>
      <c r="H371" s="449">
        <v>41516</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898"/>
        <v>1</v>
      </c>
      <c r="AAF371" s="112"/>
      <c r="AAG371" s="78">
        <f>S.LastHearingDate</f>
        <v>0</v>
      </c>
      <c r="AAH371" s="78">
        <f>S.CloseComment</f>
        <v>41509</v>
      </c>
      <c r="AAI371" s="64"/>
      <c r="AAJ371" s="79"/>
      <c r="AAK371" s="79"/>
      <c r="AAL371" s="89" t="str">
        <f>"Add info to "&amp;S.CodeName&amp;"COMMENTS"</f>
        <v>Add info to COMMENTS</v>
      </c>
      <c r="AAM371" s="112"/>
      <c r="AAN371"/>
      <c r="AAT371" s="23"/>
      <c r="AAU371" s="44"/>
    </row>
    <row r="372" spans="1:732" s="23" customFormat="1" ht="15" customHeight="1" outlineLevel="1">
      <c r="A372" s="558" t="s">
        <v>214</v>
      </c>
      <c r="B372" s="461" t="str">
        <f>AAL372</f>
        <v>Add PO report to STAFF.RPT</v>
      </c>
      <c r="C372" s="168"/>
      <c r="D372" s="277" t="s">
        <v>42</v>
      </c>
      <c r="E372" s="368">
        <f t="shared" ref="E372" si="906">NETWORKDAYS(G372,H372,S.DDL_DEQClosed)</f>
        <v>3</v>
      </c>
      <c r="F372" s="491">
        <f t="shared" ref="F372" ca="1" si="907">NETWORKDAYS(TODAY(),H372)</f>
        <v>58</v>
      </c>
      <c r="G372" s="449">
        <v>41514</v>
      </c>
      <c r="H372" s="449">
        <v>41516</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898"/>
        <v>1</v>
      </c>
      <c r="AAF372" s="112"/>
      <c r="AAG372" s="78">
        <f>S.LastHearingDate</f>
        <v>0</v>
      </c>
      <c r="AAH372" s="78">
        <f>S.CloseComment</f>
        <v>41509</v>
      </c>
      <c r="AAI372" s="64"/>
      <c r="AAJ372" s="77"/>
      <c r="AAK372" s="77"/>
      <c r="AAL372" s="89" t="str">
        <f>"Add PO report to "&amp;S.CodeName&amp;"STAFF.RPT"</f>
        <v>Add PO report to STAFF.RPT</v>
      </c>
      <c r="AAM372" s="112"/>
      <c r="AAU372" s="44"/>
    </row>
    <row r="373" spans="1:732" ht="18" customHeight="1" outlineLevel="1">
      <c r="A373" s="558"/>
      <c r="B373" s="299" t="s">
        <v>41</v>
      </c>
      <c r="C373" s="721"/>
      <c r="D373" s="197"/>
      <c r="E373" s="160"/>
      <c r="F373" s="160"/>
      <c r="G373" s="145"/>
      <c r="H373" s="658">
        <f>S.CloseComment</f>
        <v>41509</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08">IF(S.InvolveNotice=TRUE,1,0)</f>
        <v>1</v>
      </c>
      <c r="AAF373" s="112"/>
      <c r="AAG373" s="78">
        <f>S.CloseComment</f>
        <v>41509</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160</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08"/>
        <v>1</v>
      </c>
      <c r="AAF374" s="583" t="s">
        <v>173</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08"/>
        <v>1</v>
      </c>
      <c r="AAF375" s="583" t="s">
        <v>173</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206</v>
      </c>
      <c r="C376" s="168"/>
      <c r="D376" s="277" t="s">
        <v>158</v>
      </c>
      <c r="E376" s="368">
        <f t="shared" ref="E376:E382" si="909">NETWORKDAYS(G376,H376,S.DDL_DEQClosed)</f>
        <v>0</v>
      </c>
      <c r="F376" s="491">
        <f t="shared" ref="F376:F386" ca="1" si="910">NETWORKDAYS(TODAY(),H376)</f>
        <v>-29598</v>
      </c>
      <c r="G376" s="449"/>
      <c r="H376" s="449"/>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08"/>
        <v>1</v>
      </c>
      <c r="AAF376" s="112"/>
      <c r="AAG376" s="78">
        <f>S.PostNoticeToRegistry</f>
        <v>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158</v>
      </c>
      <c r="E377" s="448">
        <f t="shared" si="909"/>
        <v>0</v>
      </c>
      <c r="F377" s="491">
        <f t="shared" ca="1" si="910"/>
        <v>-29598</v>
      </c>
      <c r="G377" s="449"/>
      <c r="H377" s="449"/>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08"/>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155</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08"/>
        <v>1</v>
      </c>
      <c r="AAF378" s="583" t="s">
        <v>173</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08"/>
        <v>1</v>
      </c>
      <c r="AAF379" s="583" t="s">
        <v>173</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178</v>
      </c>
      <c r="C380" s="168"/>
      <c r="D380" s="277" t="s">
        <v>357</v>
      </c>
      <c r="E380" s="448">
        <f t="shared" ref="E380" si="911">NETWORKDAYS(G380,H380,S.DDL_DEQClosed)</f>
        <v>20</v>
      </c>
      <c r="F380" s="491">
        <f t="shared" ref="F380" ca="1" si="912">NETWORKDAYS(TODAY(),H380)</f>
        <v>58</v>
      </c>
      <c r="G380" s="449">
        <f t="shared" ref="G380:G383" si="913">AAG380</f>
        <v>41491</v>
      </c>
      <c r="H380" s="449">
        <v>41516</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08"/>
        <v>1</v>
      </c>
      <c r="AAF380" s="112"/>
      <c r="AAG380" s="78">
        <f t="shared" ref="AAG380:AAG386" si="914">WORKDAY(S.PublicNoticeInBulletin+1,1,S.DDL_DEQClosed)</f>
        <v>41491</v>
      </c>
      <c r="AAH380" s="78">
        <f t="shared" ref="AAH380:AAH386" si="915">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179</v>
      </c>
      <c r="C381" s="168"/>
      <c r="D381" s="277" t="s">
        <v>357</v>
      </c>
      <c r="E381" s="448">
        <f t="shared" ref="E381" si="916">NETWORKDAYS(G381,H381,S.DDL_DEQClosed)</f>
        <v>20</v>
      </c>
      <c r="F381" s="491">
        <f t="shared" ref="F381" ca="1" si="917">NETWORKDAYS(TODAY(),H381)</f>
        <v>58</v>
      </c>
      <c r="G381" s="449">
        <f t="shared" si="913"/>
        <v>41491</v>
      </c>
      <c r="H381" s="449">
        <v>41516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08"/>
        <v>1</v>
      </c>
      <c r="AAF381" s="112"/>
      <c r="AAG381" s="78">
        <f t="shared" si="914"/>
        <v>41491</v>
      </c>
      <c r="AAH381" s="78">
        <f t="shared" si="915"/>
        <v>41527</v>
      </c>
      <c r="AAI381" s="77"/>
      <c r="AAJ381" s="80"/>
      <c r="AAK381" s="80"/>
      <c r="AAL381" s="57"/>
      <c r="AAM381" s="112"/>
      <c r="AAU381" s="44"/>
      <c r="AAV381"/>
      <c r="AAW381"/>
      <c r="AAX381"/>
      <c r="AAY381"/>
      <c r="AAZ381"/>
      <c r="ABA381"/>
      <c r="ABB381"/>
      <c r="ABC381"/>
      <c r="ABD381"/>
    </row>
    <row r="382" spans="1:732" ht="15" customHeight="1" outlineLevel="1">
      <c r="A382" s="558"/>
      <c r="B382" s="465" t="s">
        <v>166</v>
      </c>
      <c r="C382" s="239"/>
      <c r="D382" s="277" t="s">
        <v>357</v>
      </c>
      <c r="E382" s="448">
        <f t="shared" si="909"/>
        <v>20</v>
      </c>
      <c r="F382" s="491">
        <f t="shared" ca="1" si="910"/>
        <v>58</v>
      </c>
      <c r="G382" s="449">
        <f t="shared" si="913"/>
        <v>41491</v>
      </c>
      <c r="H382" s="449">
        <v>41516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08"/>
        <v>1</v>
      </c>
      <c r="AAF382" s="112"/>
      <c r="AAG382" s="78">
        <f t="shared" si="914"/>
        <v>41491</v>
      </c>
      <c r="AAH382" s="78">
        <f t="shared" si="915"/>
        <v>41527</v>
      </c>
      <c r="AAI382" s="77"/>
      <c r="AAJ382" s="57"/>
      <c r="AAK382" s="57"/>
      <c r="AAL382" s="57"/>
      <c r="AAM382" s="112"/>
      <c r="AAN382"/>
      <c r="AAT382" s="23"/>
      <c r="AAU382" s="44"/>
    </row>
    <row r="383" spans="1:732" ht="15" customHeight="1" outlineLevel="1">
      <c r="A383" s="558"/>
      <c r="B383" s="424" t="s">
        <v>77</v>
      </c>
      <c r="C383" s="239"/>
      <c r="D383" s="279" t="s">
        <v>379</v>
      </c>
      <c r="E383" s="368">
        <f>NETWORKDAYS(G383,H383,S.DDL_DEQClosed)</f>
        <v>20</v>
      </c>
      <c r="F383" s="491">
        <f t="shared" ca="1" si="910"/>
        <v>58</v>
      </c>
      <c r="G383" s="449">
        <f t="shared" si="913"/>
        <v>41491</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08"/>
        <v>1</v>
      </c>
      <c r="AAF383" s="112"/>
      <c r="AAG383" s="78">
        <f t="shared" si="914"/>
        <v>41491</v>
      </c>
      <c r="AAH383" s="78">
        <f t="shared" si="915"/>
        <v>41527</v>
      </c>
      <c r="AAI383" s="77"/>
      <c r="AAJ383" s="57"/>
      <c r="AAK383" s="57"/>
      <c r="AAL383" s="57"/>
      <c r="AAM383" s="112"/>
      <c r="AAN383"/>
      <c r="AAT383" s="23"/>
      <c r="AAU383" s="44"/>
    </row>
    <row r="384" spans="1:732" ht="15" customHeight="1" outlineLevel="1">
      <c r="A384" s="558"/>
      <c r="B384" s="425" t="s">
        <v>78</v>
      </c>
      <c r="C384" s="239"/>
      <c r="D384" s="279" t="s">
        <v>379</v>
      </c>
      <c r="E384" s="368">
        <f>NETWORKDAYS(G384,H384,S.DDL_DEQClosed)</f>
        <v>0</v>
      </c>
      <c r="F384" s="491">
        <f t="shared" ca="1" si="910"/>
        <v>-29598</v>
      </c>
      <c r="G384" s="449"/>
      <c r="H384" s="449"/>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08"/>
        <v>1</v>
      </c>
      <c r="AAF384" s="112"/>
      <c r="AAG384" s="78">
        <f t="shared" si="914"/>
        <v>41491</v>
      </c>
      <c r="AAH384" s="78">
        <f t="shared" si="915"/>
        <v>41527</v>
      </c>
      <c r="AAI384" s="77"/>
      <c r="AAJ384" s="57"/>
      <c r="AAK384" s="57"/>
      <c r="AAL384" s="57"/>
      <c r="AAM384" s="112"/>
      <c r="AAN384"/>
      <c r="AAT384" s="23"/>
      <c r="AAU384" s="44"/>
    </row>
    <row r="385" spans="1:732" ht="15" customHeight="1" outlineLevel="1">
      <c r="A385" s="558"/>
      <c r="B385" s="426" t="s">
        <v>79</v>
      </c>
      <c r="C385" s="239"/>
      <c r="D385" s="279" t="s">
        <v>379</v>
      </c>
      <c r="E385" s="368">
        <f>NETWORKDAYS(G385,H385,S.DDL_DEQClosed)</f>
        <v>0</v>
      </c>
      <c r="F385" s="491">
        <f t="shared" ca="1" si="910"/>
        <v>-29598</v>
      </c>
      <c r="G385" s="449"/>
      <c r="H385" s="449"/>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08"/>
        <v>1</v>
      </c>
      <c r="AAF385" s="112"/>
      <c r="AAG385" s="78">
        <f t="shared" si="914"/>
        <v>41491</v>
      </c>
      <c r="AAH385" s="78">
        <f t="shared" si="915"/>
        <v>41527</v>
      </c>
      <c r="AAI385" s="77"/>
      <c r="AAJ385" s="57"/>
      <c r="AAK385" s="57"/>
      <c r="AAL385" s="57"/>
      <c r="AAM385" s="112"/>
      <c r="AAN385"/>
      <c r="AAT385" s="23"/>
      <c r="AAU385" s="44"/>
    </row>
    <row r="386" spans="1:732" ht="15" customHeight="1" outlineLevel="1">
      <c r="A386" s="558"/>
      <c r="B386" s="427" t="s">
        <v>80</v>
      </c>
      <c r="C386" s="239"/>
      <c r="D386" s="279" t="s">
        <v>379</v>
      </c>
      <c r="E386" s="368">
        <f>NETWORKDAYS(G386,H386,S.DDL_DEQClosed)</f>
        <v>0</v>
      </c>
      <c r="F386" s="491">
        <f t="shared" ca="1" si="910"/>
        <v>-29598</v>
      </c>
      <c r="G386" s="449"/>
      <c r="H386" s="449"/>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08"/>
        <v>1</v>
      </c>
      <c r="AAF386" s="112"/>
      <c r="AAG386" s="78">
        <f t="shared" si="914"/>
        <v>41491</v>
      </c>
      <c r="AAH386" s="78">
        <f t="shared" si="915"/>
        <v>41527</v>
      </c>
      <c r="AAI386" s="77"/>
      <c r="AAJ386" s="57"/>
      <c r="AAK386" s="57"/>
      <c r="AAL386" s="57"/>
      <c r="AAM386" s="112"/>
      <c r="AAN386"/>
      <c r="AAT386" s="23"/>
      <c r="AAU386" s="44"/>
    </row>
    <row r="387" spans="1:732" ht="96.75" customHeight="1" outlineLevel="1">
      <c r="A387" s="558"/>
      <c r="B387" s="746" t="s">
        <v>342</v>
      </c>
      <c r="C387" s="746"/>
      <c r="D387" s="746"/>
      <c r="E387" s="746"/>
      <c r="F387" s="746"/>
      <c r="G387" s="746"/>
      <c r="H387" s="74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08"/>
        <v>1</v>
      </c>
      <c r="AAF387" s="583" t="s">
        <v>173</v>
      </c>
      <c r="AAG387" s="63"/>
      <c r="AAH387" s="63"/>
      <c r="AAI387" s="77"/>
      <c r="AAJ387" s="57"/>
      <c r="AAK387" s="57"/>
      <c r="AAL387" s="57"/>
      <c r="AAM387" s="112"/>
      <c r="AAN387"/>
      <c r="AAT387" s="23"/>
      <c r="AAU387" s="44"/>
    </row>
    <row r="388" spans="1:732" ht="15" customHeight="1" outlineLevel="1">
      <c r="A388" s="558"/>
      <c r="B388" s="395" t="s">
        <v>50</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08"/>
        <v>1</v>
      </c>
      <c r="AAF388" s="583" t="s">
        <v>173</v>
      </c>
      <c r="AAG388" s="63"/>
      <c r="AAH388" s="63"/>
      <c r="AAI388" s="77"/>
      <c r="AAJ388" s="57"/>
      <c r="AAK388" s="57"/>
      <c r="AAL388" s="57"/>
      <c r="AAM388" s="112"/>
      <c r="AAN388"/>
      <c r="AAT388" s="23"/>
      <c r="AAU388" s="44"/>
    </row>
    <row r="389" spans="1:732" ht="15" customHeight="1" outlineLevel="1">
      <c r="A389" s="558"/>
      <c r="B389" s="343" t="s">
        <v>152</v>
      </c>
      <c r="C389" s="168"/>
      <c r="D389" s="277" t="s">
        <v>158</v>
      </c>
      <c r="E389" s="448">
        <f t="shared" ref="E389" si="918">NETWORKDAYS(G389,H389,S.DDL_DEQClosed)</f>
        <v>1</v>
      </c>
      <c r="F389" s="491">
        <f t="shared" ref="F389" ca="1" si="919">NETWORKDAYS(TODAY(),H389)</f>
        <v>65</v>
      </c>
      <c r="G389" s="449">
        <v>41527</v>
      </c>
      <c r="H389" s="455">
        <f t="shared" ref="H389" si="920">AAH389</f>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08"/>
        <v>1</v>
      </c>
      <c r="AAF389" s="112"/>
      <c r="AAG389" s="78">
        <f>H386</f>
        <v>0</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173</v>
      </c>
      <c r="AAG390" s="63"/>
      <c r="AAH390" s="63"/>
      <c r="AAI390" s="77"/>
      <c r="AAJ390" s="57"/>
      <c r="AAK390" s="57"/>
      <c r="AAL390" s="57"/>
      <c r="AAM390" s="112"/>
      <c r="AAN390"/>
      <c r="AAT390" s="23"/>
      <c r="AAU390" s="44"/>
    </row>
    <row r="391" spans="1:732" s="23" customFormat="1" ht="18" customHeight="1">
      <c r="A391" s="558"/>
      <c r="B391" s="744" t="s">
        <v>97</v>
      </c>
      <c r="C391" s="744"/>
      <c r="D391" s="744"/>
      <c r="E391" s="744"/>
      <c r="F391" s="744"/>
      <c r="G391" s="744"/>
      <c r="H391" s="744"/>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173</v>
      </c>
      <c r="AAG391" s="112"/>
      <c r="AAH391" s="112"/>
      <c r="AAI391" s="77"/>
      <c r="AAJ391" s="90"/>
      <c r="AAK391" s="90"/>
      <c r="AAL391" s="76"/>
      <c r="AAM391" s="112"/>
      <c r="AAU391" s="44"/>
    </row>
    <row r="392" spans="1:732" s="23" customFormat="1" ht="18" customHeight="1">
      <c r="A392" s="558"/>
      <c r="B392" s="301" t="s">
        <v>15</v>
      </c>
      <c r="C392" s="704"/>
      <c r="D392" s="150" t="s">
        <v>239</v>
      </c>
      <c r="E392" s="151" t="s">
        <v>15</v>
      </c>
      <c r="F392" s="487" t="s">
        <v>2</v>
      </c>
      <c r="G392" s="152" t="s">
        <v>87</v>
      </c>
      <c r="H392" s="152" t="s">
        <v>88</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243</v>
      </c>
      <c r="AAF392" s="583" t="s">
        <v>173</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243</v>
      </c>
      <c r="AAF393" s="583" t="s">
        <v>173</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173</v>
      </c>
      <c r="AAG394" s="63"/>
      <c r="AAH394" s="63"/>
      <c r="AAI394" s="77"/>
      <c r="AAJ394" s="57"/>
      <c r="AAK394" s="57"/>
      <c r="AAL394" s="57"/>
      <c r="AAM394" s="112"/>
      <c r="AAN394"/>
      <c r="AAT394" s="23"/>
      <c r="AAU394" s="44"/>
    </row>
    <row r="395" spans="1:732" ht="15" customHeight="1" outlineLevel="1">
      <c r="A395" s="558"/>
      <c r="B395" s="462" t="s">
        <v>156</v>
      </c>
      <c r="C395" s="187"/>
      <c r="D395" s="277" t="s">
        <v>369</v>
      </c>
      <c r="E395" s="436">
        <f t="shared" ref="E395" si="921">NETWORKDAYS(G395,H395,S.DDL_DEQClosed)</f>
        <v>29651</v>
      </c>
      <c r="F395" s="491">
        <f t="shared" ref="F395" ca="1" si="922">NETWORKDAYS(TODAY(),H395)</f>
        <v>63</v>
      </c>
      <c r="G395" s="437"/>
      <c r="H395" s="437">
        <v>41523</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214</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366</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173</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367</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173</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309</v>
      </c>
      <c r="C399" s="305" t="s">
        <v>91</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173</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23">IF(S.InvolveNotice=TRUE,1,0)</f>
        <v>1</v>
      </c>
      <c r="AAF400" s="583" t="s">
        <v>173</v>
      </c>
      <c r="AAG400" s="117"/>
      <c r="AAH400" s="117"/>
      <c r="AAI400" s="77"/>
      <c r="AAJ400" s="57"/>
      <c r="AAK400" s="57"/>
      <c r="AAL400" s="57"/>
      <c r="AAM400" s="112"/>
      <c r="AAN400"/>
      <c r="AAT400" s="23"/>
      <c r="AAU400" s="44"/>
    </row>
    <row r="401" spans="1:732" ht="15" customHeight="1" outlineLevel="1">
      <c r="A401" s="558"/>
      <c r="B401" s="346" t="s">
        <v>39</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23"/>
        <v>1</v>
      </c>
      <c r="AAF401" s="583" t="s">
        <v>173</v>
      </c>
      <c r="AAG401" s="117"/>
      <c r="AAH401" s="117"/>
      <c r="AAI401" s="77"/>
      <c r="AAJ401" s="57"/>
      <c r="AAK401" s="57"/>
      <c r="AAL401" s="57"/>
      <c r="AAM401" s="112"/>
      <c r="AAN401"/>
      <c r="AAT401" s="23"/>
      <c r="AAU401" s="44"/>
    </row>
    <row r="402" spans="1:732" ht="15" customHeight="1" outlineLevel="1">
      <c r="A402" s="558"/>
      <c r="B402" s="346" t="s">
        <v>38</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23"/>
        <v>1</v>
      </c>
      <c r="AAF402" s="583" t="s">
        <v>173</v>
      </c>
      <c r="AAG402" s="117"/>
      <c r="AAH402" s="117"/>
      <c r="AAI402" s="77"/>
      <c r="AAJ402" s="57"/>
      <c r="AAK402" s="57"/>
      <c r="AAL402" s="57"/>
      <c r="AAM402" s="112"/>
      <c r="AAN402"/>
      <c r="AAT402" s="23"/>
      <c r="AAU402" s="44"/>
    </row>
    <row r="403" spans="1:732" ht="15" customHeight="1" outlineLevel="1">
      <c r="A403" s="558"/>
      <c r="B403" s="346" t="s">
        <v>37</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23"/>
        <v>1</v>
      </c>
      <c r="AAF403" s="583" t="s">
        <v>173</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23"/>
        <v>1</v>
      </c>
      <c r="AAF404" s="583" t="s">
        <v>173</v>
      </c>
      <c r="AAG404" s="117"/>
      <c r="AAH404" s="117"/>
      <c r="AAI404" s="77"/>
      <c r="AAJ404" s="57"/>
      <c r="AAK404" s="57"/>
      <c r="AAL404" s="57"/>
      <c r="AAM404" s="112"/>
      <c r="AAN404"/>
      <c r="AAT404" s="23"/>
      <c r="AAU404" s="44"/>
    </row>
    <row r="405" spans="1:732" ht="15" customHeight="1" outlineLevel="1">
      <c r="A405" s="558"/>
      <c r="B405" s="482" t="s">
        <v>36</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23"/>
        <v>1</v>
      </c>
      <c r="AAF405" s="583" t="s">
        <v>173</v>
      </c>
      <c r="AAG405" s="117"/>
      <c r="AAH405" s="117"/>
      <c r="AAI405" s="77"/>
      <c r="AAJ405" s="57"/>
      <c r="AAK405" s="57"/>
      <c r="AAL405" s="57"/>
      <c r="AAM405" s="112"/>
      <c r="AAN405"/>
      <c r="AAT405" s="23"/>
      <c r="AAU405" s="44"/>
    </row>
    <row r="406" spans="1:732" ht="15" customHeight="1" outlineLevel="1">
      <c r="A406" s="558"/>
      <c r="B406" s="462" t="s">
        <v>157</v>
      </c>
      <c r="C406" s="722" t="s">
        <v>0</v>
      </c>
      <c r="D406" s="277" t="s">
        <v>357</v>
      </c>
      <c r="E406" s="436">
        <f t="shared" ref="E406" si="924">NETWORKDAYS(G406,H406,S.DDL_DEQClosed)</f>
        <v>29651</v>
      </c>
      <c r="F406" s="491">
        <f t="shared" ref="F406" ca="1" si="925">NETWORKDAYS(TODAY(),H406)</f>
        <v>63</v>
      </c>
      <c r="G406" s="437"/>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26">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173</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173</v>
      </c>
      <c r="AAG408" s="117"/>
      <c r="AAH408" s="117"/>
      <c r="AAI408" s="77"/>
      <c r="AAJ408" s="57"/>
      <c r="AAK408" s="57"/>
      <c r="AAL408" s="57"/>
      <c r="AAM408" s="112"/>
      <c r="AAN408"/>
      <c r="AAT408" s="23"/>
      <c r="AAU408" s="44"/>
    </row>
    <row r="409" spans="1:732" ht="15" customHeight="1" outlineLevel="1">
      <c r="A409" s="558"/>
      <c r="B409" s="362" t="s">
        <v>153</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173</v>
      </c>
      <c r="AAG409" s="117"/>
      <c r="AAH409" s="117"/>
      <c r="AAI409" s="77"/>
      <c r="AAJ409" s="57"/>
      <c r="AAK409" s="57"/>
      <c r="AAL409" s="57"/>
      <c r="AAM409" s="112"/>
      <c r="AAN409"/>
      <c r="AAT409" s="23"/>
      <c r="AAU409" s="44"/>
    </row>
    <row r="410" spans="1:732" ht="15" customHeight="1" outlineLevel="1">
      <c r="A410" s="558"/>
      <c r="B410" s="362" t="s">
        <v>34</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173</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173</v>
      </c>
      <c r="AAG411" s="117"/>
      <c r="AAH411" s="117"/>
      <c r="AAI411" s="77"/>
      <c r="AAJ411" s="57"/>
      <c r="AAK411" s="57"/>
      <c r="AAL411" s="57"/>
      <c r="AAM411" s="112"/>
      <c r="AAN411"/>
      <c r="AAT411" s="23"/>
      <c r="AAU411" s="44"/>
    </row>
    <row r="412" spans="1:732" ht="15" customHeight="1" outlineLevel="1">
      <c r="A412" s="558"/>
      <c r="B412" s="362" t="s">
        <v>33</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173</v>
      </c>
      <c r="AAG412" s="117"/>
      <c r="AAH412" s="117"/>
      <c r="AAI412" s="77"/>
      <c r="AAJ412" s="57"/>
      <c r="AAK412" s="57"/>
      <c r="AAL412" s="57"/>
      <c r="AAM412" s="112"/>
      <c r="AAN412"/>
      <c r="AAT412" s="23"/>
      <c r="AAU412" s="44"/>
    </row>
    <row r="413" spans="1:732" ht="15" customHeight="1" outlineLevel="1">
      <c r="A413" s="558"/>
      <c r="B413" s="362" t="s">
        <v>32</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173</v>
      </c>
      <c r="AAG413" s="117"/>
      <c r="AAH413" s="117"/>
      <c r="AAI413" s="77"/>
      <c r="AAJ413" s="57"/>
      <c r="AAK413" s="57"/>
      <c r="AAL413" s="57"/>
      <c r="AAM413" s="112"/>
      <c r="AAN413"/>
      <c r="AAT413" s="23"/>
      <c r="AAU413" s="44"/>
    </row>
    <row r="414" spans="1:732" ht="15" customHeight="1" outlineLevel="1">
      <c r="A414" s="558"/>
      <c r="B414" s="362" t="s">
        <v>182</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173</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271</v>
      </c>
      <c r="C415" s="194"/>
      <c r="D415" s="277" t="s">
        <v>369</v>
      </c>
      <c r="E415" s="436">
        <f t="shared" ref="E415" si="927">NETWORKDAYS(G415,H415,S.DDL_DEQClosed)</f>
        <v>29651</v>
      </c>
      <c r="F415" s="491">
        <f t="shared" ref="F415" ca="1" si="928">NETWORKDAYS(TODAY(),H415)</f>
        <v>63</v>
      </c>
      <c r="G415" s="437"/>
      <c r="H415" s="437">
        <v>41523</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29">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173</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30">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173</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30"/>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0</v>
      </c>
      <c r="AAF418" s="583" t="s">
        <v>173</v>
      </c>
      <c r="AAG418" s="117"/>
      <c r="AAH418" s="117"/>
      <c r="AAI418" s="77"/>
      <c r="AAJ418" s="89" t="s">
        <v>343</v>
      </c>
      <c r="AAK418" s="574"/>
      <c r="AAL418" s="57"/>
      <c r="AAM418" s="112"/>
      <c r="AAN418"/>
      <c r="AAT418" s="23"/>
      <c r="AAU418" s="44"/>
    </row>
    <row r="419" spans="1:723" ht="15" customHeight="1" outlineLevel="1">
      <c r="A419" s="558"/>
      <c r="B419" s="132" t="str">
        <f t="shared" si="930"/>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173</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272</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173</v>
      </c>
      <c r="AAG420" s="117"/>
      <c r="AAH420" s="117"/>
      <c r="AAI420" s="77"/>
      <c r="AAJ420" s="57"/>
      <c r="AAK420" s="57"/>
      <c r="AAL420" s="57"/>
      <c r="AAM420" s="112"/>
      <c r="AAN420"/>
      <c r="AAT420" s="23"/>
      <c r="AAU420" s="44"/>
    </row>
    <row r="421" spans="1:723" ht="15" customHeight="1" outlineLevel="1">
      <c r="A421" s="558"/>
      <c r="B421" s="484" t="s">
        <v>112</v>
      </c>
      <c r="C421" s="239"/>
      <c r="D421" s="279" t="s">
        <v>386</v>
      </c>
      <c r="E421" s="379">
        <f>NETWORKDAYS(G421,H421,S.DDL_DEQClosed)</f>
        <v>29651</v>
      </c>
      <c r="F421" s="491">
        <f t="shared" ref="F421:F424" ca="1" si="931">NETWORKDAYS(TODAY(),H421)</f>
        <v>63</v>
      </c>
      <c r="G421" s="437"/>
      <c r="H421" s="437">
        <v>41523</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0</v>
      </c>
      <c r="AAH421" s="78">
        <f>S.SubmitStaffRpt</f>
        <v>41527</v>
      </c>
      <c r="AAI421" s="77"/>
      <c r="AAJ421" s="57"/>
      <c r="AAK421" s="57"/>
      <c r="AAL421" s="57"/>
      <c r="AAM421" s="112"/>
      <c r="AAN421"/>
      <c r="AAT421" s="23"/>
      <c r="AAU421" s="44"/>
    </row>
    <row r="422" spans="1:723" ht="15" customHeight="1" outlineLevel="1">
      <c r="A422" s="558"/>
      <c r="B422" s="485" t="s">
        <v>109</v>
      </c>
      <c r="C422" s="239"/>
      <c r="D422" s="279" t="s">
        <v>386</v>
      </c>
      <c r="E422" s="379">
        <f>NETWORKDAYS(G422,H422,S.DDL_DEQClosed)</f>
        <v>0</v>
      </c>
      <c r="F422" s="491">
        <f t="shared" ca="1" si="931"/>
        <v>-29598</v>
      </c>
      <c r="G422" s="437"/>
      <c r="H422" s="437"/>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41523</v>
      </c>
      <c r="AAH422" s="78">
        <f>S.SubmitStaffRpt</f>
        <v>41527</v>
      </c>
      <c r="AAI422" s="77"/>
      <c r="AAJ422" s="57"/>
      <c r="AAK422" s="57"/>
      <c r="AAL422" s="57"/>
      <c r="AAM422" s="112"/>
      <c r="AAN422"/>
      <c r="AAT422" s="23"/>
      <c r="AAU422" s="44"/>
    </row>
    <row r="423" spans="1:723" ht="15" customHeight="1" outlineLevel="1">
      <c r="A423" s="558"/>
      <c r="B423" s="424" t="s">
        <v>110</v>
      </c>
      <c r="C423" s="239"/>
      <c r="D423" s="279" t="s">
        <v>386</v>
      </c>
      <c r="E423" s="379">
        <f>NETWORKDAYS(G423,H423,S.DDL_DEQClosed)</f>
        <v>0</v>
      </c>
      <c r="F423" s="491">
        <f t="shared" ca="1" si="931"/>
        <v>-29598</v>
      </c>
      <c r="G423" s="437"/>
      <c r="H423" s="437"/>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0</v>
      </c>
      <c r="AAH423" s="78">
        <f>S.SubmitStaffRpt</f>
        <v>41527</v>
      </c>
      <c r="AAI423" s="77"/>
      <c r="AAJ423" s="57"/>
      <c r="AAK423" s="57"/>
      <c r="AAL423" s="57"/>
      <c r="AAM423" s="112"/>
      <c r="AAN423"/>
      <c r="AAT423" s="23"/>
      <c r="AAU423" s="44"/>
    </row>
    <row r="424" spans="1:723" ht="15" customHeight="1" outlineLevel="1">
      <c r="A424" s="558"/>
      <c r="B424" s="425" t="s">
        <v>111</v>
      </c>
      <c r="C424" s="239"/>
      <c r="D424" s="279" t="s">
        <v>386</v>
      </c>
      <c r="E424" s="379">
        <f>NETWORKDAYS(G424,H424,S.DDL_DEQClosed)</f>
        <v>0</v>
      </c>
      <c r="F424" s="491">
        <f t="shared" ca="1" si="931"/>
        <v>-29598</v>
      </c>
      <c r="G424" s="437"/>
      <c r="H424" s="437"/>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0</v>
      </c>
      <c r="AAH424" s="78">
        <f>S.SubmitStaffRpt</f>
        <v>41527</v>
      </c>
      <c r="AAI424" s="77"/>
      <c r="AAJ424" s="57"/>
      <c r="AAK424" s="57"/>
      <c r="AAL424" s="57"/>
      <c r="AAM424" s="112"/>
      <c r="AAN424"/>
      <c r="AAT424" s="23"/>
      <c r="AAU424" s="44"/>
    </row>
    <row r="425" spans="1:723" ht="89.25" customHeight="1" outlineLevel="1">
      <c r="A425" s="558"/>
      <c r="B425" s="746" t="s">
        <v>344</v>
      </c>
      <c r="C425" s="746"/>
      <c r="D425" s="746"/>
      <c r="E425" s="746"/>
      <c r="F425" s="746"/>
      <c r="G425" s="746"/>
      <c r="H425" s="74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173</v>
      </c>
      <c r="AAG425" s="112"/>
      <c r="AAH425" s="112"/>
      <c r="AAI425" s="77"/>
      <c r="AAJ425" s="57"/>
      <c r="AAK425" s="57"/>
      <c r="AAL425" s="57"/>
      <c r="AAM425" s="112"/>
      <c r="AAN425"/>
      <c r="AAT425" s="23"/>
      <c r="AAU425" s="44"/>
    </row>
    <row r="426" spans="1:723" ht="15" customHeight="1" outlineLevel="1">
      <c r="A426" s="558"/>
      <c r="B426" s="479" t="s">
        <v>50</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173</v>
      </c>
      <c r="AAG426" s="112"/>
      <c r="AAH426" s="112"/>
      <c r="AAI426" s="77"/>
      <c r="AAJ426" s="57"/>
      <c r="AAK426" s="57"/>
      <c r="AAL426" s="57"/>
      <c r="AAM426" s="112"/>
      <c r="AAN426"/>
      <c r="AAT426" s="23"/>
      <c r="AAU426" s="44"/>
    </row>
    <row r="427" spans="1:723" ht="15" customHeight="1" outlineLevel="1">
      <c r="A427" s="558"/>
      <c r="B427" s="343" t="s">
        <v>270</v>
      </c>
      <c r="C427" s="723"/>
      <c r="D427" s="277" t="s">
        <v>379</v>
      </c>
      <c r="E427" s="368">
        <f>NETWORKDAYS(G427,H427,S.DDL_DEQClosed)</f>
        <v>2</v>
      </c>
      <c r="F427" s="491">
        <f t="shared" ref="F427" ca="1" si="932">NETWORKDAYS(TODAY(),H427)</f>
        <v>65</v>
      </c>
      <c r="G427" s="472">
        <v>41526</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0</v>
      </c>
      <c r="AAH427" s="78">
        <f>S.SubmitStaffRpt</f>
        <v>41527</v>
      </c>
      <c r="AAI427" s="77"/>
      <c r="AAJ427" s="57"/>
      <c r="AAK427" s="57"/>
      <c r="AAL427" s="57"/>
      <c r="AAM427" s="112"/>
      <c r="AAN427"/>
      <c r="AAT427" s="23"/>
      <c r="AAU427" s="44"/>
    </row>
    <row r="428" spans="1:723" ht="18" customHeight="1" outlineLevel="1">
      <c r="A428" s="558"/>
      <c r="B428" s="306" t="s">
        <v>252</v>
      </c>
      <c r="C428" s="723"/>
      <c r="D428" s="277" t="s">
        <v>369</v>
      </c>
      <c r="E428" s="448">
        <f>NETWORKDAYS(G428,H428,S.DDL_DEQClosed)</f>
        <v>1</v>
      </c>
      <c r="F428" s="491">
        <f ca="1">NETWORKDAYS(TODAY(),H428)</f>
        <v>65</v>
      </c>
      <c r="G428" s="455">
        <f t="shared" ref="G428:H428" si="933">AAG428</f>
        <v>41527</v>
      </c>
      <c r="H428" s="473">
        <f t="shared" si="93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119</v>
      </c>
      <c r="C429" s="723"/>
      <c r="D429" s="277" t="s">
        <v>362</v>
      </c>
      <c r="E429" s="448">
        <f>NETWORKDAYS(G429,H429,S.DDL_DEQClosed)</f>
        <v>5</v>
      </c>
      <c r="F429" s="491">
        <f ca="1">NETWORKDAYS(TODAY(),H429)</f>
        <v>69</v>
      </c>
      <c r="G429" s="472">
        <f t="shared" ref="G429:H433" si="934">AAG429</f>
        <v>41527</v>
      </c>
      <c r="H429" s="472">
        <f t="shared" si="93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3"/>
      <c r="D430" s="277" t="s">
        <v>374</v>
      </c>
      <c r="E430" s="448">
        <f>NETWORKDAYS(G430,H430,S.DDL_DEQClosed)</f>
        <v>5</v>
      </c>
      <c r="F430" s="491">
        <f ca="1">NETWORKDAYS(TODAY(),H430)</f>
        <v>73</v>
      </c>
      <c r="G430" s="472">
        <v>41533</v>
      </c>
      <c r="H430" s="472">
        <v>41537</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183</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173</v>
      </c>
      <c r="AAG431" s="117"/>
      <c r="AAH431" s="117"/>
      <c r="AAI431" s="77"/>
      <c r="AAJ431" s="57"/>
      <c r="AAK431" s="57"/>
      <c r="AAL431" s="57"/>
      <c r="AAM431" s="112"/>
      <c r="AAN431"/>
      <c r="AAT431" s="23"/>
      <c r="AAU431" s="44"/>
    </row>
    <row r="432" spans="1:723" ht="15" customHeight="1" outlineLevel="1">
      <c r="A432" s="558"/>
      <c r="B432" s="475" t="s">
        <v>124</v>
      </c>
      <c r="C432" s="727"/>
      <c r="D432" s="278" t="s">
        <v>357</v>
      </c>
      <c r="E432" s="368">
        <f>NETWORKDAYS(G432,H432,S.DDL_DEQClosed)</f>
        <v>5</v>
      </c>
      <c r="F432" s="491">
        <f ca="1">NETWORKDAYS(TODAY(),H432)</f>
        <v>84</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41537</v>
      </c>
      <c r="AAH432" s="78">
        <f>G432</f>
        <v>41548</v>
      </c>
      <c r="AAI432" s="77"/>
      <c r="AAJ432" s="57"/>
      <c r="AAK432" s="57"/>
      <c r="AAL432" s="57" t="s">
        <v>0</v>
      </c>
      <c r="AAM432" s="112"/>
      <c r="AAN432"/>
      <c r="AAT432" s="23"/>
      <c r="AAU432" s="44"/>
    </row>
    <row r="433" spans="1:732" ht="15" customHeight="1" outlineLevel="1">
      <c r="A433" s="558"/>
      <c r="B433" s="476" t="s">
        <v>29</v>
      </c>
      <c r="C433" s="727"/>
      <c r="D433" s="308" t="s">
        <v>369</v>
      </c>
      <c r="E433" s="368">
        <f>NETWORKDAYS(G433,H433,S.DDL_DEQClosed)</f>
        <v>1</v>
      </c>
      <c r="F433" s="491">
        <f ca="1">NETWORKDAYS(TODAY(),H433)</f>
        <v>87</v>
      </c>
      <c r="G433" s="472">
        <v>41557</v>
      </c>
      <c r="H433" s="472">
        <f t="shared" si="934"/>
        <v>41557</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41557</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173</v>
      </c>
      <c r="AAG434" s="112"/>
      <c r="AAH434" s="112"/>
      <c r="AAI434" s="77"/>
      <c r="AAJ434" s="56"/>
      <c r="AAK434" s="56"/>
      <c r="AAL434" s="56"/>
      <c r="AAM434" s="112"/>
      <c r="AAN434"/>
      <c r="AAT434" s="23"/>
      <c r="AAU434" s="44"/>
    </row>
    <row r="435" spans="1:732" ht="15" customHeight="1" outlineLevel="1">
      <c r="A435" s="558"/>
      <c r="B435" s="478" t="s">
        <v>164</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173</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173</v>
      </c>
      <c r="AAG437" s="63"/>
      <c r="AAH437" s="63"/>
      <c r="AAI437" s="77"/>
      <c r="AAJ437" s="57"/>
      <c r="AAK437" s="57"/>
      <c r="AAL437" s="57"/>
      <c r="AAM437" s="112"/>
      <c r="AAN437"/>
      <c r="AAT437" s="23"/>
      <c r="AAU437" s="44"/>
    </row>
    <row r="438" spans="1:732" s="23" customFormat="1" ht="18" customHeight="1">
      <c r="A438" s="558"/>
      <c r="B438" s="744" t="s">
        <v>171</v>
      </c>
      <c r="C438" s="744"/>
      <c r="D438" s="744"/>
      <c r="E438" s="744"/>
      <c r="F438" s="744"/>
      <c r="G438" s="744"/>
      <c r="H438" s="744"/>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173</v>
      </c>
      <c r="AAG438" s="77"/>
      <c r="AAH438" s="77"/>
      <c r="AAI438" s="77"/>
      <c r="AAJ438" s="90"/>
      <c r="AAK438" s="90"/>
      <c r="AAL438" s="76"/>
      <c r="AAM438" s="112"/>
      <c r="AAU438" s="44"/>
    </row>
    <row r="439" spans="1:732" s="23" customFormat="1" ht="18" customHeight="1">
      <c r="A439" s="558"/>
      <c r="B439" s="301" t="s">
        <v>15</v>
      </c>
      <c r="C439" s="704"/>
      <c r="D439" s="150" t="s">
        <v>239</v>
      </c>
      <c r="E439" s="151" t="s">
        <v>15</v>
      </c>
      <c r="F439" s="487" t="s">
        <v>2</v>
      </c>
      <c r="G439" s="152" t="s">
        <v>87</v>
      </c>
      <c r="H439" s="152" t="s">
        <v>88</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243</v>
      </c>
      <c r="AAF439" s="583" t="s">
        <v>173</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243</v>
      </c>
      <c r="AAF440" s="583" t="s">
        <v>173</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173</v>
      </c>
      <c r="AAG441" s="63"/>
      <c r="AAH441" s="63"/>
      <c r="AAI441" s="77"/>
      <c r="AAJ441" s="57"/>
      <c r="AAK441" s="57"/>
      <c r="AAL441" s="57"/>
      <c r="AAM441" s="112"/>
      <c r="AAN441"/>
      <c r="AAT441" s="23"/>
      <c r="AAU441" s="44"/>
    </row>
    <row r="442" spans="1:732" ht="16.5" customHeight="1" outlineLevel="2">
      <c r="A442" s="558"/>
      <c r="B442" s="462" t="s">
        <v>161</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173</v>
      </c>
      <c r="AAG442" s="63"/>
      <c r="AAH442" s="63"/>
      <c r="AAI442" s="77"/>
      <c r="AAJ442" s="57"/>
      <c r="AAK442" s="57"/>
      <c r="AAL442" s="57"/>
      <c r="AAM442" s="112"/>
      <c r="AAN442"/>
      <c r="AAT442" s="23"/>
      <c r="AAU442" s="44"/>
    </row>
    <row r="443" spans="1:732" ht="15.75" customHeight="1" outlineLevel="2">
      <c r="A443" s="558"/>
      <c r="B443" s="415" t="s">
        <v>129</v>
      </c>
      <c r="C443" s="728"/>
      <c r="D443" s="277" t="s">
        <v>369</v>
      </c>
      <c r="E443" s="368">
        <f t="shared" ref="E443:E458" si="935">NETWORKDAYS(G443,H443,S.DDL_DEQClosed)</f>
        <v>29682</v>
      </c>
      <c r="F443" s="372">
        <f t="shared" ref="F443:F458" ca="1" si="936">NETWORKDAYS(TODAY(),H443)</f>
        <v>94</v>
      </c>
      <c r="G443" s="471"/>
      <c r="H443" s="369">
        <v>41568</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0</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173</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173</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329</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173</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330</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173</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375</v>
      </c>
      <c r="E448" s="368">
        <f t="shared" ref="E448" si="937">NETWORKDAYS(G448,H448,S.DDL_DEQClosed)</f>
        <v>29684</v>
      </c>
      <c r="F448" s="372">
        <f ca="1">NETWORKDAYS(TODAY(),H448)</f>
        <v>96</v>
      </c>
      <c r="G448" s="369"/>
      <c r="H448" s="369">
        <v>41570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0</v>
      </c>
      <c r="AAH448" s="78">
        <f>S.SubmitNoticeToSOS-30</f>
        <v>41440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173</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173</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331</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173</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332</v>
      </c>
      <c r="C452" s="168"/>
      <c r="D452" s="315" t="s">
        <v>357</v>
      </c>
      <c r="E452" s="368">
        <f t="shared" si="935"/>
        <v>29682</v>
      </c>
      <c r="F452" s="372">
        <f t="shared" ca="1" si="936"/>
        <v>94</v>
      </c>
      <c r="G452" s="472"/>
      <c r="H452" s="369">
        <v>41568</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38">S.BANNER.PostEQCStart</f>
        <v>41624</v>
      </c>
      <c r="AAH452" s="78">
        <f t="shared" ref="AAH452:AAH458" si="939">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333</v>
      </c>
      <c r="C453" s="168"/>
      <c r="D453" s="277" t="s">
        <v>387</v>
      </c>
      <c r="E453" s="368">
        <f t="shared" si="935"/>
        <v>29682</v>
      </c>
      <c r="F453" s="372">
        <f t="shared" ca="1" si="936"/>
        <v>94</v>
      </c>
      <c r="G453" s="472"/>
      <c r="H453" s="369">
        <v>41568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38"/>
        <v>41624</v>
      </c>
      <c r="AAH453" s="78">
        <f t="shared" si="939"/>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334</v>
      </c>
      <c r="C454" s="168"/>
      <c r="D454" s="277" t="s">
        <v>387</v>
      </c>
      <c r="E454" s="368">
        <f t="shared" ref="E454" si="940">NETWORKDAYS(G454,H454,S.DDL_DEQClosed)</f>
        <v>1</v>
      </c>
      <c r="F454" s="372">
        <f t="shared" ref="F454" ca="1" si="941">NETWORKDAYS(TODAY(),H454)</f>
        <v>134</v>
      </c>
      <c r="G454" s="472">
        <f t="shared" ref="G454" si="942">AAG454</f>
        <v>41624</v>
      </c>
      <c r="H454" s="369">
        <f t="shared" ref="H454" si="943">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0</v>
      </c>
      <c r="AAF454" s="112"/>
      <c r="AAG454" s="78">
        <f t="shared" si="938"/>
        <v>41624</v>
      </c>
      <c r="AAH454" s="78">
        <f t="shared" si="939"/>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323</v>
      </c>
      <c r="C455" s="231" t="s">
        <v>70</v>
      </c>
      <c r="D455" s="277" t="s">
        <v>357</v>
      </c>
      <c r="E455" s="368">
        <f t="shared" si="935"/>
        <v>0</v>
      </c>
      <c r="F455" s="372">
        <f t="shared" ca="1" si="936"/>
        <v>-29598</v>
      </c>
      <c r="G455" s="472"/>
      <c r="H455" s="369"/>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938"/>
        <v>41624</v>
      </c>
      <c r="AAH455" s="78">
        <f t="shared" si="939"/>
        <v>41624</v>
      </c>
      <c r="AAI455" s="77"/>
      <c r="AAJ455" s="77"/>
      <c r="AAK455" s="77"/>
      <c r="AAL455" s="89" t="str">
        <f>S.CodeName&amp; "COMMITTEE.THANK.YOU"</f>
        <v>COMMITTEE.THANK.YOU</v>
      </c>
      <c r="AAM455" s="112"/>
      <c r="AAN455"/>
      <c r="AAT455" s="23"/>
      <c r="AAU455" s="44"/>
    </row>
    <row r="456" spans="1:732" ht="15.75" customHeight="1" outlineLevel="2">
      <c r="A456" s="558"/>
      <c r="B456" s="416" t="s">
        <v>324</v>
      </c>
      <c r="C456" s="168"/>
      <c r="D456" s="277" t="s">
        <v>357</v>
      </c>
      <c r="E456" s="368">
        <f t="shared" si="935"/>
        <v>0</v>
      </c>
      <c r="F456" s="372">
        <f t="shared" ca="1" si="936"/>
        <v>-29598</v>
      </c>
      <c r="G456" s="472"/>
      <c r="H456" s="369"/>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938"/>
        <v>41624</v>
      </c>
      <c r="AAH456" s="78">
        <f t="shared" si="939"/>
        <v>41624</v>
      </c>
      <c r="AAI456" s="77"/>
      <c r="AAJ456" s="77"/>
      <c r="AAK456" s="77"/>
      <c r="AAL456" s="89" t="str">
        <f>S.CodeName&amp; "COMMITTEE.SURVEY"</f>
        <v>COMMITTEE.SURVEY</v>
      </c>
      <c r="AAM456" s="112"/>
      <c r="AAN456"/>
      <c r="AAT456" s="23"/>
      <c r="AAU456" s="44"/>
    </row>
    <row r="457" spans="1:732" ht="15.75" customHeight="1" outlineLevel="2">
      <c r="A457" s="558"/>
      <c r="B457" s="416" t="s">
        <v>325</v>
      </c>
      <c r="C457" s="168"/>
      <c r="D457" s="277" t="s">
        <v>357</v>
      </c>
      <c r="E457" s="368">
        <f t="shared" si="935"/>
        <v>0</v>
      </c>
      <c r="F457" s="372">
        <f t="shared" ca="1" si="936"/>
        <v>-29598</v>
      </c>
      <c r="G457" s="472"/>
      <c r="H457" s="369"/>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38"/>
        <v>41624</v>
      </c>
      <c r="AAH457" s="78">
        <f t="shared" si="939"/>
        <v>41624</v>
      </c>
      <c r="AAI457" s="77"/>
      <c r="AAJ457" s="77"/>
      <c r="AAK457" s="77"/>
      <c r="AAL457" s="89" t="str">
        <f>S.CodeName&amp; "YourName.EMAILS"</f>
        <v>YourName.EMAILS</v>
      </c>
      <c r="AAM457" s="112"/>
      <c r="AAN457"/>
      <c r="AAT457" s="23"/>
      <c r="AAU457" s="44"/>
    </row>
    <row r="458" spans="1:732" ht="15.75" customHeight="1" outlineLevel="2">
      <c r="A458" s="558"/>
      <c r="B458" s="416" t="s">
        <v>326</v>
      </c>
      <c r="C458" s="168"/>
      <c r="D458" s="277" t="s">
        <v>357</v>
      </c>
      <c r="E458" s="368">
        <f t="shared" si="935"/>
        <v>0</v>
      </c>
      <c r="F458" s="372">
        <f t="shared" ca="1" si="936"/>
        <v>-29598</v>
      </c>
      <c r="G458" s="472"/>
      <c r="H458" s="369"/>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38"/>
        <v>41624</v>
      </c>
      <c r="AAH458" s="78">
        <f t="shared" si="939"/>
        <v>41624</v>
      </c>
      <c r="AAI458" s="77"/>
      <c r="AAJ458" s="77"/>
      <c r="AAK458" s="77"/>
      <c r="AAL458" s="89" t="str">
        <f>S.CodeName&amp; "EVALUATION"</f>
        <v>EVALUATION</v>
      </c>
      <c r="AAM458" s="112"/>
      <c r="AAN458"/>
      <c r="AAT458" s="23"/>
      <c r="AAU458" s="44"/>
    </row>
    <row r="459" spans="1:732" ht="15.75" customHeight="1" outlineLevel="2">
      <c r="A459" s="558"/>
      <c r="B459" s="462" t="s">
        <v>127</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173</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170</v>
      </c>
      <c r="C460" s="168"/>
      <c r="D460" s="277" t="s">
        <v>187</v>
      </c>
      <c r="E460" s="368">
        <f t="shared" ref="E460" si="944">NETWORKDAYS(G460,H460,S.DDL_DEQClosed)</f>
        <v>1</v>
      </c>
      <c r="F460" s="372">
        <f t="shared" ref="F460" ca="1" si="945">NETWORKDAYS(TODAY(),H460)</f>
        <v>94</v>
      </c>
      <c r="G460" s="449">
        <v>41568</v>
      </c>
      <c r="H460" s="370">
        <f>AAH460</f>
        <v>41568</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41568</v>
      </c>
      <c r="AAI460" s="77"/>
      <c r="AAJ460" s="79"/>
      <c r="AAK460" s="79"/>
      <c r="AAL460" s="57"/>
      <c r="AAM460" s="112"/>
      <c r="AAN460"/>
      <c r="AAT460" s="23"/>
      <c r="AAU460" s="44"/>
    </row>
    <row r="461" spans="1:732" s="23" customFormat="1" ht="20.25" customHeight="1" outlineLevel="2">
      <c r="A461" s="558"/>
      <c r="B461" s="316" t="s">
        <v>172</v>
      </c>
      <c r="C461" s="316"/>
      <c r="D461" s="122"/>
      <c r="E461" s="368">
        <f t="shared" ref="E461" si="946">NETWORKDAYS(G461,H461,S.DDL_DEQClosed)</f>
        <v>1</v>
      </c>
      <c r="F461" s="372">
        <f t="shared" ref="F461" ca="1" si="947">NETWORKDAYS(TODAY(),H461)</f>
        <v>103</v>
      </c>
      <c r="G461" s="455">
        <f>AAG461</f>
        <v>41579</v>
      </c>
      <c r="H461" s="473">
        <v>41579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41579</v>
      </c>
      <c r="AAH461" s="78">
        <f>S.FileRuleWithSOS</f>
        <v>41568</v>
      </c>
      <c r="AAI461" s="77"/>
      <c r="AAJ461" s="77"/>
      <c r="AAK461" s="77"/>
      <c r="AAL461" s="57"/>
      <c r="AAM461" s="112"/>
      <c r="AAU461" s="44"/>
      <c r="AAV461"/>
      <c r="AAW461"/>
      <c r="AAX461"/>
      <c r="AAY461"/>
      <c r="AAZ461"/>
      <c r="ABA461"/>
      <c r="ABB461"/>
      <c r="ABC461"/>
      <c r="ABD461"/>
    </row>
    <row r="462" spans="1:732" ht="15.75" customHeight="1" outlineLevel="2">
      <c r="A462" s="558"/>
      <c r="B462" s="467" t="s">
        <v>328</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173</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327</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173</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187</v>
      </c>
      <c r="E464" s="379">
        <f t="shared" ref="E464" si="948">NETWORKDAYS(G464,H464,S.DDL_DEQClosed)</f>
        <v>29653</v>
      </c>
      <c r="F464" s="380">
        <f ca="1">NETWORKDAYS(TODAY(),H464)</f>
        <v>65</v>
      </c>
      <c r="G464" s="382">
        <f>AAG464</f>
        <v>0</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0</v>
      </c>
      <c r="AAH464" s="78">
        <f>S.SubmitStaffRpt</f>
        <v>41527</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173</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173</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173</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162</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173</v>
      </c>
      <c r="AAG468" s="63"/>
      <c r="AAH468" s="63"/>
      <c r="AAI468" s="63"/>
      <c r="AAJ468" s="59"/>
      <c r="AAK468" s="59"/>
      <c r="AAL468" s="54"/>
      <c r="AAM468" s="112"/>
      <c r="AAN468"/>
      <c r="AAT468" s="23"/>
      <c r="AAU468" s="44"/>
    </row>
    <row r="469" spans="1:732" ht="15.75" customHeight="1" outlineLevel="2">
      <c r="A469" s="558"/>
      <c r="B469" s="474" t="s">
        <v>128</v>
      </c>
      <c r="C469" s="168"/>
      <c r="D469" s="277"/>
      <c r="E469" s="368">
        <f t="shared" ref="E469" si="949">NETWORKDAYS(G469,H469,S.DDL_DEQClosed)</f>
        <v>0</v>
      </c>
      <c r="F469" s="372">
        <f t="shared" ref="F469" ca="1" si="950">NETWORKDAYS(TODAY(),H469)</f>
        <v>-29598</v>
      </c>
      <c r="G469" s="449"/>
      <c r="H469" s="736"/>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$K$318</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173</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243</v>
      </c>
      <c r="AAF471" s="613"/>
      <c r="AAG471" s="612"/>
      <c r="AAH471" s="612"/>
      <c r="AAI471" s="612"/>
      <c r="AAJ471" s="612"/>
      <c r="AAK471" s="612"/>
      <c r="AAL471" s="612"/>
      <c r="AAM471" s="612"/>
      <c r="AAN471"/>
      <c r="AAT471" s="23"/>
      <c r="AAU471" s="44"/>
    </row>
  </sheetData>
  <sheetProtection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866" yWindow="731"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0:H106 H85:H92 H116:H119 H108 H110:H114 H121 H128 H141 H130:H134 H136:H139 H143:H146 H148 H161 H150:H154 H156:H159 H163:H166 H168 H181 H170:H174 H176:H179 H183:H186 H188 H201 H190:H194 H196:H199 H203:H207 H94:H97 H123:H12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17:G119 G141 G111:G114 G136:G139 G203:G207 G190:G194 G188 G196:G199 G201 G183:G186 G170:G174 G168 G176:G179 G181 G163:G166 G150:G154 G148 G156:G159 G161 G143:G146 G130:G134 G128 G124:G12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92 G94:G97 G100:G106 G108 G110 G116 G121 G123">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WORKDAY(S.PublicNoticeInBulletin+14,1,S.DDL_EQCMeeting)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247 H238 G239 H460 H440 H311 G393 H428:H429 G429 H433 H214 H233"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142</v>
      </c>
      <c r="E1" s="38" t="s">
        <v>145</v>
      </c>
      <c r="F1" s="38" t="s">
        <v>131</v>
      </c>
      <c r="G1" s="330" t="s">
        <v>254</v>
      </c>
    </row>
    <row r="2" spans="1:7" s="23" customFormat="1" ht="25.5" customHeight="1">
      <c r="A2" s="105"/>
      <c r="B2" s="786" t="s">
        <v>143</v>
      </c>
      <c r="C2" s="786"/>
      <c r="D2" s="105"/>
      <c r="E2" s="105"/>
      <c r="F2" s="105"/>
      <c r="G2" s="105"/>
    </row>
    <row r="3" spans="1:7" s="23" customFormat="1">
      <c r="A3" s="105"/>
      <c r="B3" s="557" t="s">
        <v>27</v>
      </c>
      <c r="C3" s="105" t="s">
        <v>147</v>
      </c>
      <c r="D3" s="559" t="s">
        <v>82</v>
      </c>
      <c r="E3" s="560" t="s">
        <v>302</v>
      </c>
      <c r="F3" s="560" t="s">
        <v>300</v>
      </c>
      <c r="G3" s="105"/>
    </row>
    <row r="4" spans="1:7" s="23" customFormat="1">
      <c r="A4" s="105"/>
      <c r="B4" s="557" t="s">
        <v>20</v>
      </c>
      <c r="C4" s="105" t="s">
        <v>287</v>
      </c>
      <c r="D4" s="561" t="s">
        <v>132</v>
      </c>
      <c r="E4" s="560" t="s">
        <v>301</v>
      </c>
      <c r="F4" s="667" t="s">
        <v>146</v>
      </c>
      <c r="G4" s="105"/>
    </row>
    <row r="5" spans="1:7" s="23" customFormat="1">
      <c r="A5" s="105"/>
      <c r="B5" s="557" t="s">
        <v>26</v>
      </c>
      <c r="C5" s="105"/>
      <c r="D5" s="556" t="s">
        <v>286</v>
      </c>
      <c r="E5" s="560" t="s">
        <v>303</v>
      </c>
      <c r="F5" s="667" t="s">
        <v>146</v>
      </c>
      <c r="G5" s="105"/>
    </row>
    <row r="6" spans="1:7" s="23" customFormat="1">
      <c r="A6" s="105"/>
      <c r="B6" s="557" t="s">
        <v>284</v>
      </c>
      <c r="C6" s="105" t="s">
        <v>285</v>
      </c>
      <c r="D6" s="556" t="s">
        <v>286</v>
      </c>
      <c r="E6" s="563" t="s">
        <v>304</v>
      </c>
      <c r="F6" s="667" t="s">
        <v>146</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6" t="s">
        <v>144</v>
      </c>
      <c r="C9" s="786"/>
      <c r="D9" s="567" t="s">
        <v>148</v>
      </c>
      <c r="E9" s="568" t="s">
        <v>149</v>
      </c>
      <c r="F9" s="105"/>
      <c r="G9" s="105"/>
    </row>
    <row r="10" spans="1:7">
      <c r="A10" s="105"/>
      <c r="B10" s="557"/>
      <c r="C10" s="558"/>
      <c r="D10" s="569" t="s">
        <v>136</v>
      </c>
      <c r="E10" s="560" t="s">
        <v>290</v>
      </c>
      <c r="F10" s="105" t="s">
        <v>291</v>
      </c>
      <c r="G10" s="105"/>
    </row>
    <row r="11" spans="1:7">
      <c r="A11" s="105"/>
      <c r="B11" s="557"/>
      <c r="C11" s="558"/>
      <c r="D11" s="569" t="s">
        <v>136</v>
      </c>
      <c r="E11" s="560" t="s">
        <v>293</v>
      </c>
      <c r="F11" s="105" t="s">
        <v>292</v>
      </c>
      <c r="G11" s="105"/>
    </row>
    <row r="12" spans="1:7" s="23" customFormat="1">
      <c r="A12" s="105"/>
      <c r="B12" s="557"/>
      <c r="C12" s="105"/>
      <c r="D12" s="566" t="s">
        <v>118</v>
      </c>
      <c r="E12" s="560" t="s">
        <v>137</v>
      </c>
      <c r="F12" s="105" t="s">
        <v>288</v>
      </c>
      <c r="G12" s="105"/>
    </row>
    <row r="13" spans="1:7" s="23" customFormat="1">
      <c r="A13" s="105"/>
      <c r="B13" s="557"/>
      <c r="C13" s="105"/>
      <c r="D13" s="565" t="s">
        <v>146</v>
      </c>
      <c r="E13" s="560" t="s">
        <v>135</v>
      </c>
      <c r="F13" s="105" t="s">
        <v>289</v>
      </c>
      <c r="G13" s="105"/>
    </row>
    <row r="14" spans="1:7" ht="18">
      <c r="A14" s="105"/>
      <c r="B14" s="786" t="s">
        <v>209</v>
      </c>
      <c r="C14" s="786"/>
      <c r="D14" s="105"/>
      <c r="E14" s="105"/>
      <c r="F14" s="105"/>
      <c r="G14" s="105"/>
    </row>
    <row r="15" spans="1:7">
      <c r="A15" s="105"/>
      <c r="B15" s="557"/>
      <c r="C15" s="105" t="s">
        <v>255</v>
      </c>
      <c r="D15" s="564" t="s">
        <v>65</v>
      </c>
      <c r="E15" s="560" t="s">
        <v>208</v>
      </c>
      <c r="F15" s="105" t="s">
        <v>211</v>
      </c>
      <c r="G15" s="105"/>
    </row>
    <row r="16" spans="1:7">
      <c r="A16" s="105"/>
      <c r="B16" s="557"/>
      <c r="C16" s="105"/>
      <c r="D16" s="25" t="s">
        <v>64</v>
      </c>
      <c r="E16" s="563" t="s">
        <v>210</v>
      </c>
      <c r="F16" s="105" t="s">
        <v>211</v>
      </c>
      <c r="G16" s="105"/>
    </row>
    <row r="17" spans="1:7">
      <c r="A17" s="105"/>
      <c r="B17" s="557"/>
      <c r="C17" s="105"/>
      <c r="D17" s="24" t="s">
        <v>63</v>
      </c>
      <c r="E17" s="563" t="s">
        <v>212</v>
      </c>
      <c r="F17" s="105" t="s">
        <v>211</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256</v>
      </c>
      <c r="F21" s="105" t="s">
        <v>0</v>
      </c>
      <c r="G21" s="105"/>
    </row>
    <row r="22" spans="1:7">
      <c r="A22" s="105"/>
      <c r="B22" s="557"/>
      <c r="C22" s="105"/>
      <c r="D22" s="105"/>
      <c r="E22" s="105" t="s">
        <v>257</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2D7B7E993153459695D295EC8C5DC6" ma:contentTypeVersion="" ma:contentTypeDescription="Create a new document." ma:contentTypeScope="" ma:versionID="b81c0c9829bbb97bece8a1e4eb771d79">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47F62F17-5FC7-4043-AF36-E9155EA49C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C.Clipper</cp:lastModifiedBy>
  <cp:lastPrinted>2013-03-08T20:27:01Z</cp:lastPrinted>
  <dcterms:created xsi:type="dcterms:W3CDTF">2012-04-11T21:44:01Z</dcterms:created>
  <dcterms:modified xsi:type="dcterms:W3CDTF">2013-06-12T18:32:52Z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0x0101004A2D7B7E993153459695D295EC8C5DC6</vt:lpwstr>
  </property>
</Properties>
</file>