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60" windowHeight="10560"/>
  </bookViews>
  <sheets>
    <sheet name="wwptg" sheetId="1" r:id="rId1"/>
    <sheet name="data" sheetId="7" r:id="rId2"/>
  </sheets>
  <definedNames>
    <definedName name="_xlnm.Print_Area" localSheetId="0">wwptg!$A$1:$J$28</definedName>
  </definedNames>
  <calcPr calcId="125725"/>
</workbook>
</file>

<file path=xl/calcChain.xml><?xml version="1.0" encoding="utf-8"?>
<calcChain xmlns="http://schemas.openxmlformats.org/spreadsheetml/2006/main">
  <c r="G31" i="7"/>
  <c r="G12"/>
  <c r="E24" i="1"/>
  <c r="C24"/>
  <c r="E23"/>
  <c r="C23"/>
  <c r="E22"/>
  <c r="C22"/>
  <c r="E21"/>
  <c r="C21"/>
  <c r="E20"/>
  <c r="E25" s="1"/>
  <c r="C20"/>
  <c r="C25" s="1"/>
  <c r="G13"/>
  <c r="G7"/>
  <c r="G8"/>
  <c r="G9"/>
  <c r="G10"/>
  <c r="G6"/>
  <c r="E11"/>
  <c r="E15" s="1"/>
  <c r="C11"/>
  <c r="C15" s="1"/>
  <c r="G25" l="1"/>
  <c r="H25" s="1"/>
  <c r="G11"/>
  <c r="J21"/>
  <c r="J22"/>
  <c r="J23"/>
  <c r="J24"/>
  <c r="G20"/>
  <c r="H20" s="1"/>
  <c r="J20"/>
  <c r="G22"/>
  <c r="H22" s="1"/>
  <c r="G24"/>
  <c r="H24" s="1"/>
  <c r="G21"/>
  <c r="H21" s="1"/>
  <c r="G23"/>
  <c r="H23" s="1"/>
  <c r="G15"/>
  <c r="H15" s="1"/>
  <c r="H17" s="1"/>
</calcChain>
</file>

<file path=xl/sharedStrings.xml><?xml version="1.0" encoding="utf-8"?>
<sst xmlns="http://schemas.openxmlformats.org/spreadsheetml/2006/main" count="68" uniqueCount="44">
  <si>
    <t>WWPTG calculation for 3% increase justification</t>
  </si>
  <si>
    <t>PS</t>
  </si>
  <si>
    <t>Personal Services</t>
  </si>
  <si>
    <t>S&amp;S</t>
  </si>
  <si>
    <t>Services and Supplies</t>
  </si>
  <si>
    <t>CO</t>
  </si>
  <si>
    <t>Contract</t>
  </si>
  <si>
    <t>SP</t>
  </si>
  <si>
    <t>IND</t>
  </si>
  <si>
    <t>Indirect</t>
  </si>
  <si>
    <t>FTE</t>
  </si>
  <si>
    <t>Per FTE</t>
  </si>
  <si>
    <t>Per year</t>
  </si>
  <si>
    <t>Special Payment</t>
  </si>
  <si>
    <t>% of Total budget</t>
  </si>
  <si>
    <t>Annual increase</t>
  </si>
  <si>
    <t>(All)</t>
  </si>
  <si>
    <t>PROG</t>
  </si>
  <si>
    <t>002</t>
  </si>
  <si>
    <t>Sum of CASHFLOW</t>
  </si>
  <si>
    <t>OP_SUBPROG</t>
  </si>
  <si>
    <t>MAJCAT</t>
  </si>
  <si>
    <t>Total</t>
  </si>
  <si>
    <t>WWPTG</t>
  </si>
  <si>
    <t>Grand Total</t>
  </si>
  <si>
    <t>2011-13</t>
  </si>
  <si>
    <t>1113 LAB</t>
  </si>
  <si>
    <t>2013-15</t>
  </si>
  <si>
    <t>X:\YONGKIE\3 percent increase justification_10152012.xlsx</t>
  </si>
  <si>
    <t>TRANS_NO</t>
  </si>
  <si>
    <t>1 - Revenue</t>
  </si>
  <si>
    <t>7 - Indirect</t>
  </si>
  <si>
    <t>2 - PS</t>
  </si>
  <si>
    <t>3 - S&amp;S</t>
  </si>
  <si>
    <t>4 - CO</t>
  </si>
  <si>
    <t>5 - SP</t>
  </si>
  <si>
    <t>8 - FTE</t>
  </si>
  <si>
    <t>11-13 LAB Working</t>
  </si>
  <si>
    <t xml:space="preserve">Program </t>
  </si>
  <si>
    <t>FUND_TYPE</t>
  </si>
  <si>
    <t>Revenue</t>
  </si>
  <si>
    <t>13-15 ARB</t>
  </si>
  <si>
    <t>As of January 28, 2013</t>
  </si>
  <si>
    <t>1315 GBB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</si>
</sst>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0" applyNumberFormat="1"/>
    <xf numFmtId="0" fontId="0" fillId="0" borderId="1" xfId="0" applyBorder="1"/>
    <xf numFmtId="43" fontId="2" fillId="0" borderId="0" xfId="0" applyNumberFormat="1" applyFont="1"/>
    <xf numFmtId="43" fontId="2" fillId="0" borderId="1" xfId="0" applyNumberFormat="1" applyFont="1" applyBorder="1"/>
    <xf numFmtId="10" fontId="0" fillId="0" borderId="0" xfId="1" applyNumberFormat="1" applyFont="1"/>
    <xf numFmtId="0" fontId="4" fillId="0" borderId="0" xfId="0" applyFont="1"/>
    <xf numFmtId="0" fontId="5" fillId="0" borderId="0" xfId="0" applyFont="1"/>
    <xf numFmtId="43" fontId="0" fillId="0" borderId="1" xfId="0" applyNumberFormat="1" applyBorder="1"/>
    <xf numFmtId="10" fontId="0" fillId="0" borderId="1" xfId="1" applyNumberFormat="1" applyFont="1" applyBorder="1"/>
    <xf numFmtId="0" fontId="0" fillId="0" borderId="2" xfId="0" applyFont="1" applyBorder="1"/>
    <xf numFmtId="0" fontId="3" fillId="0" borderId="8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43" fontId="0" fillId="0" borderId="5" xfId="0" applyNumberFormat="1" applyFont="1" applyFill="1" applyBorder="1"/>
    <xf numFmtId="0" fontId="0" fillId="0" borderId="6" xfId="0" applyFont="1" applyBorder="1"/>
    <xf numFmtId="0" fontId="0" fillId="2" borderId="7" xfId="0" applyFont="1" applyFill="1" applyBorder="1"/>
    <xf numFmtId="43" fontId="0" fillId="2" borderId="8" xfId="0" applyNumberFormat="1" applyFont="1" applyFill="1" applyBorder="1"/>
    <xf numFmtId="0" fontId="0" fillId="0" borderId="7" xfId="0" applyFont="1" applyBorder="1"/>
    <xf numFmtId="43" fontId="0" fillId="0" borderId="8" xfId="0" applyNumberFormat="1" applyFont="1" applyFill="1" applyBorder="1"/>
    <xf numFmtId="0" fontId="0" fillId="0" borderId="9" xfId="0" applyFont="1" applyFill="1" applyBorder="1"/>
    <xf numFmtId="0" fontId="0" fillId="0" borderId="10" xfId="0" applyFont="1" applyFill="1" applyBorder="1"/>
    <xf numFmtId="43" fontId="0" fillId="0" borderId="2" xfId="0" applyNumberFormat="1" applyFont="1" applyFill="1" applyBorder="1"/>
    <xf numFmtId="0" fontId="0" fillId="0" borderId="2" xfId="0" applyBorder="1" applyAlignment="1"/>
    <xf numFmtId="0" fontId="0" fillId="0" borderId="0" xfId="0" applyAlignment="1"/>
    <xf numFmtId="164" fontId="0" fillId="0" borderId="0" xfId="2" applyNumberFormat="1" applyFont="1" applyAlignment="1"/>
    <xf numFmtId="164" fontId="3" fillId="0" borderId="0" xfId="2" applyNumberFormat="1" applyFont="1" applyAlignment="1">
      <alignment horizontal="left"/>
    </xf>
    <xf numFmtId="0" fontId="3" fillId="0" borderId="3" xfId="0" applyFont="1" applyBorder="1" applyAlignment="1"/>
    <xf numFmtId="0" fontId="3" fillId="0" borderId="4" xfId="0" applyFont="1" applyBorder="1" applyAlignment="1"/>
    <xf numFmtId="164" fontId="0" fillId="0" borderId="5" xfId="0" applyNumberFormat="1" applyBorder="1" applyAlignment="1"/>
    <xf numFmtId="0" fontId="0" fillId="0" borderId="3" xfId="0" applyBorder="1" applyAlignment="1"/>
    <xf numFmtId="0" fontId="0" fillId="0" borderId="11" xfId="0" applyFill="1" applyBorder="1" applyAlignment="1"/>
    <xf numFmtId="0" fontId="0" fillId="0" borderId="3" xfId="0" applyFill="1" applyBorder="1" applyAlignment="1"/>
    <xf numFmtId="43" fontId="0" fillId="0" borderId="5" xfId="0" applyNumberFormat="1" applyFill="1" applyBorder="1" applyAlignment="1"/>
    <xf numFmtId="0" fontId="0" fillId="0" borderId="6" xfId="0" applyBorder="1" applyAlignment="1"/>
    <xf numFmtId="0" fontId="0" fillId="0" borderId="7" xfId="0" applyBorder="1" applyAlignment="1"/>
    <xf numFmtId="43" fontId="0" fillId="0" borderId="8" xfId="0" applyNumberFormat="1" applyFill="1" applyBorder="1" applyAlignment="1"/>
    <xf numFmtId="0" fontId="0" fillId="3" borderId="9" xfId="0" applyFill="1" applyBorder="1" applyAlignment="1"/>
    <xf numFmtId="0" fontId="0" fillId="3" borderId="10" xfId="0" applyFill="1" applyBorder="1" applyAlignment="1"/>
    <xf numFmtId="43" fontId="0" fillId="3" borderId="2" xfId="0" applyNumberFormat="1" applyFill="1" applyBorder="1" applyAlignment="1"/>
    <xf numFmtId="16" fontId="6" fillId="0" borderId="0" xfId="0" quotePrefix="1" applyNumberFormat="1" applyFont="1"/>
    <xf numFmtId="0" fontId="6" fillId="0" borderId="0" xfId="0" quotePrefix="1" applyFont="1"/>
    <xf numFmtId="0" fontId="7" fillId="0" borderId="0" xfId="0" applyFo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E36" sqref="E36"/>
    </sheetView>
  </sheetViews>
  <sheetFormatPr defaultRowHeight="15"/>
  <cols>
    <col min="1" max="1" width="5.42578125" customWidth="1"/>
    <col min="2" max="2" width="20.28515625" customWidth="1"/>
    <col min="3" max="3" width="16" customWidth="1"/>
    <col min="4" max="4" width="3.28515625" customWidth="1"/>
    <col min="5" max="5" width="16.5703125" customWidth="1"/>
    <col min="6" max="6" width="2.85546875" customWidth="1"/>
    <col min="7" max="7" width="10.5703125" bestFit="1" customWidth="1"/>
    <col min="8" max="8" width="10.85546875" customWidth="1"/>
  </cols>
  <sheetData>
    <row r="1" spans="1:8" ht="18.75">
      <c r="A1" s="8" t="s">
        <v>0</v>
      </c>
    </row>
    <row r="2" spans="1:8" ht="18.75">
      <c r="A2" s="45" t="s">
        <v>42</v>
      </c>
    </row>
    <row r="4" spans="1:8">
      <c r="C4" s="1" t="s">
        <v>26</v>
      </c>
      <c r="D4" s="1"/>
      <c r="E4" s="1" t="s">
        <v>43</v>
      </c>
    </row>
    <row r="5" spans="1:8">
      <c r="C5" s="2" t="s">
        <v>25</v>
      </c>
      <c r="D5" s="2"/>
      <c r="E5" s="2" t="s">
        <v>27</v>
      </c>
    </row>
    <row r="6" spans="1:8">
      <c r="A6" t="s">
        <v>1</v>
      </c>
      <c r="B6" t="s">
        <v>2</v>
      </c>
      <c r="C6" s="5">
        <v>12107767</v>
      </c>
      <c r="E6" s="5">
        <v>13556149</v>
      </c>
      <c r="G6" s="7">
        <f t="shared" ref="G6:G11" si="0">(+E6-C6)/C6</f>
        <v>0.11962420485957485</v>
      </c>
    </row>
    <row r="7" spans="1:8">
      <c r="A7" t="s">
        <v>3</v>
      </c>
      <c r="B7" t="s">
        <v>4</v>
      </c>
      <c r="C7" s="5">
        <v>2769322</v>
      </c>
      <c r="E7" s="5">
        <v>3125106</v>
      </c>
      <c r="G7" s="7">
        <f t="shared" si="0"/>
        <v>0.12847332307330098</v>
      </c>
    </row>
    <row r="8" spans="1:8">
      <c r="A8" t="s">
        <v>5</v>
      </c>
      <c r="B8" t="s">
        <v>6</v>
      </c>
      <c r="C8" s="5">
        <v>206439</v>
      </c>
      <c r="E8" s="5">
        <v>211393</v>
      </c>
      <c r="G8" s="7">
        <f t="shared" si="0"/>
        <v>2.3997403591375661E-2</v>
      </c>
    </row>
    <row r="9" spans="1:8">
      <c r="A9" t="s">
        <v>7</v>
      </c>
      <c r="B9" t="s">
        <v>13</v>
      </c>
      <c r="C9" s="5">
        <v>83366</v>
      </c>
      <c r="E9" s="5">
        <v>94204</v>
      </c>
      <c r="G9" s="7">
        <f t="shared" si="0"/>
        <v>0.13000503802509417</v>
      </c>
    </row>
    <row r="10" spans="1:8">
      <c r="A10" t="s">
        <v>8</v>
      </c>
      <c r="B10" t="s">
        <v>9</v>
      </c>
      <c r="C10" s="6">
        <v>1845282</v>
      </c>
      <c r="D10" s="4"/>
      <c r="E10" s="6">
        <v>1778011</v>
      </c>
      <c r="G10" s="7">
        <f t="shared" si="0"/>
        <v>-3.6455674525628062E-2</v>
      </c>
    </row>
    <row r="11" spans="1:8">
      <c r="C11" s="3">
        <f>SUM(C6:C10)</f>
        <v>17012176</v>
      </c>
      <c r="E11" s="3">
        <f>SUM(E6:E10)</f>
        <v>18764863</v>
      </c>
      <c r="G11" s="7">
        <f t="shared" si="0"/>
        <v>0.10302544483433512</v>
      </c>
    </row>
    <row r="12" spans="1:8" ht="10.5" customHeight="1">
      <c r="G12" s="7"/>
    </row>
    <row r="13" spans="1:8">
      <c r="B13" t="s">
        <v>10</v>
      </c>
      <c r="C13" s="5">
        <v>67.7</v>
      </c>
      <c r="E13" s="5">
        <v>65.39</v>
      </c>
      <c r="G13" s="3">
        <f>+E13-C13</f>
        <v>-2.3100000000000023</v>
      </c>
    </row>
    <row r="14" spans="1:8" ht="6.75" customHeight="1"/>
    <row r="15" spans="1:8">
      <c r="B15" t="s">
        <v>11</v>
      </c>
      <c r="C15" s="3">
        <f>+C11/C13</f>
        <v>251287.68094534712</v>
      </c>
      <c r="E15" s="3">
        <f>+E11/E13</f>
        <v>286968.38966202782</v>
      </c>
      <c r="G15" s="3">
        <f>+E15-C15</f>
        <v>35680.708716680703</v>
      </c>
      <c r="H15" s="7">
        <f>+G15/C15</f>
        <v>0.14199147599456316</v>
      </c>
    </row>
    <row r="17" spans="1:10">
      <c r="G17" t="s">
        <v>12</v>
      </c>
      <c r="H17" s="7">
        <f>+H15/2</f>
        <v>7.099573799728158E-2</v>
      </c>
    </row>
    <row r="18" spans="1:10">
      <c r="H18" s="7"/>
    </row>
    <row r="19" spans="1:10">
      <c r="H19" s="7" t="s">
        <v>15</v>
      </c>
      <c r="J19" t="s">
        <v>14</v>
      </c>
    </row>
    <row r="20" spans="1:10">
      <c r="A20" t="s">
        <v>1</v>
      </c>
      <c r="B20" t="s">
        <v>2</v>
      </c>
      <c r="C20" s="3">
        <f>+C6/$C$13</f>
        <v>178844.4165435746</v>
      </c>
      <c r="E20" s="3">
        <f>+E6/$E$13</f>
        <v>207312.26487230463</v>
      </c>
      <c r="G20" s="3">
        <f>+E20-C20</f>
        <v>28467.848328730033</v>
      </c>
      <c r="H20" s="7">
        <f>+G20/C20/2</f>
        <v>7.9588306078859264E-2</v>
      </c>
      <c r="J20" s="7">
        <f>+E20/$E$25</f>
        <v>0.72242195426633282</v>
      </c>
    </row>
    <row r="21" spans="1:10">
      <c r="A21" t="s">
        <v>3</v>
      </c>
      <c r="B21" t="s">
        <v>4</v>
      </c>
      <c r="C21" s="3">
        <f t="shared" ref="C21:C24" si="1">+C7/$C$13</f>
        <v>40905.790251107828</v>
      </c>
      <c r="E21" s="3">
        <f t="shared" ref="E21:E24" si="2">+E7/$E$13</f>
        <v>47791.80302798593</v>
      </c>
      <c r="G21" s="3">
        <f t="shared" ref="G21:G25" si="3">+E21-C21</f>
        <v>6886.0127768781022</v>
      </c>
      <c r="H21" s="7">
        <f t="shared" ref="H21:H25" si="4">+G21/C21/2</f>
        <v>8.4169169384175541E-2</v>
      </c>
      <c r="J21" s="7">
        <f t="shared" ref="J21:J24" si="5">+E21/$E$25</f>
        <v>0.16654030461080371</v>
      </c>
    </row>
    <row r="22" spans="1:10">
      <c r="A22" t="s">
        <v>5</v>
      </c>
      <c r="B22" t="s">
        <v>6</v>
      </c>
      <c r="C22" s="3">
        <f t="shared" si="1"/>
        <v>3049.3205317577545</v>
      </c>
      <c r="E22" s="3">
        <f t="shared" si="2"/>
        <v>3232.8031809145127</v>
      </c>
      <c r="G22" s="3">
        <f t="shared" si="3"/>
        <v>183.48264915675827</v>
      </c>
      <c r="H22" s="7">
        <f t="shared" si="4"/>
        <v>3.0085825226610612E-2</v>
      </c>
      <c r="J22" s="7">
        <f t="shared" si="5"/>
        <v>1.1265363354904323E-2</v>
      </c>
    </row>
    <row r="23" spans="1:10">
      <c r="A23" t="s">
        <v>7</v>
      </c>
      <c r="B23" t="s">
        <v>13</v>
      </c>
      <c r="C23" s="3">
        <f t="shared" si="1"/>
        <v>1231.4032496307236</v>
      </c>
      <c r="E23" s="3">
        <f t="shared" si="2"/>
        <v>1440.6484171891727</v>
      </c>
      <c r="G23" s="3">
        <f t="shared" si="3"/>
        <v>209.24516755844911</v>
      </c>
      <c r="H23" s="7">
        <f t="shared" si="4"/>
        <v>8.4962081926127003E-2</v>
      </c>
      <c r="J23" s="7">
        <f t="shared" si="5"/>
        <v>5.0202338274465425E-3</v>
      </c>
    </row>
    <row r="24" spans="1:10">
      <c r="A24" t="s">
        <v>8</v>
      </c>
      <c r="B24" t="s">
        <v>9</v>
      </c>
      <c r="C24" s="10">
        <f t="shared" si="1"/>
        <v>27256.750369276218</v>
      </c>
      <c r="D24" s="4"/>
      <c r="E24" s="10">
        <f t="shared" si="2"/>
        <v>27190.870163633583</v>
      </c>
      <c r="G24" s="10">
        <f t="shared" si="3"/>
        <v>-65.880205642635701</v>
      </c>
      <c r="H24" s="11">
        <f t="shared" si="4"/>
        <v>-1.2085117402127255E-3</v>
      </c>
      <c r="J24" s="7">
        <f t="shared" si="5"/>
        <v>9.4752143940512651E-2</v>
      </c>
    </row>
    <row r="25" spans="1:10">
      <c r="C25" s="3">
        <f>SUM(C20:C24)</f>
        <v>251287.68094534712</v>
      </c>
      <c r="E25" s="3">
        <f>SUM(E20:E24)</f>
        <v>286968.38966202782</v>
      </c>
      <c r="G25" s="3">
        <f t="shared" si="3"/>
        <v>35680.708716680703</v>
      </c>
      <c r="H25" s="7">
        <f t="shared" si="4"/>
        <v>7.099573799728158E-2</v>
      </c>
    </row>
    <row r="26" spans="1:10">
      <c r="H26" s="7"/>
    </row>
    <row r="27" spans="1:10">
      <c r="A27" s="9" t="s">
        <v>28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G33"/>
  <sheetViews>
    <sheetView workbookViewId="0">
      <selection activeCell="G31" sqref="G31"/>
    </sheetView>
  </sheetViews>
  <sheetFormatPr defaultRowHeight="15"/>
  <cols>
    <col min="2" max="2" width="19" bestFit="1" customWidth="1"/>
    <col min="3" max="3" width="13.140625" bestFit="1" customWidth="1"/>
    <col min="4" max="5" width="15" bestFit="1" customWidth="1"/>
    <col min="6" max="6" width="10.5703125" bestFit="1" customWidth="1"/>
    <col min="7" max="7" width="16.140625" customWidth="1"/>
  </cols>
  <sheetData>
    <row r="2" spans="2:7">
      <c r="B2" s="43" t="s">
        <v>37</v>
      </c>
    </row>
    <row r="3" spans="2:7">
      <c r="B3" s="12" t="s">
        <v>29</v>
      </c>
      <c r="C3" s="12" t="s">
        <v>16</v>
      </c>
    </row>
    <row r="4" spans="2:7">
      <c r="B4" s="13"/>
    </row>
    <row r="5" spans="2:7">
      <c r="B5" s="14" t="s">
        <v>19</v>
      </c>
      <c r="C5" s="15"/>
      <c r="D5" s="15"/>
      <c r="E5" s="16"/>
    </row>
    <row r="6" spans="2:7">
      <c r="B6" s="14" t="s">
        <v>17</v>
      </c>
      <c r="C6" s="14" t="s">
        <v>20</v>
      </c>
      <c r="D6" s="14" t="s">
        <v>21</v>
      </c>
      <c r="E6" s="16" t="s">
        <v>22</v>
      </c>
    </row>
    <row r="7" spans="2:7">
      <c r="B7" s="14" t="s">
        <v>18</v>
      </c>
      <c r="C7" s="14" t="s">
        <v>23</v>
      </c>
      <c r="D7" s="14" t="s">
        <v>30</v>
      </c>
      <c r="E7" s="17">
        <v>17713090</v>
      </c>
    </row>
    <row r="8" spans="2:7">
      <c r="B8" s="18"/>
      <c r="C8" s="18"/>
      <c r="D8" s="19" t="s">
        <v>31</v>
      </c>
      <c r="E8" s="20">
        <v>-1845282</v>
      </c>
    </row>
    <row r="9" spans="2:7">
      <c r="B9" s="18"/>
      <c r="C9" s="18"/>
      <c r="D9" s="21" t="s">
        <v>32</v>
      </c>
      <c r="E9" s="22">
        <v>-12107767</v>
      </c>
    </row>
    <row r="10" spans="2:7">
      <c r="B10" s="18"/>
      <c r="C10" s="18"/>
      <c r="D10" s="21" t="s">
        <v>33</v>
      </c>
      <c r="E10" s="22">
        <v>-2769322</v>
      </c>
    </row>
    <row r="11" spans="2:7">
      <c r="B11" s="18"/>
      <c r="C11" s="18"/>
      <c r="D11" s="21" t="s">
        <v>34</v>
      </c>
      <c r="E11" s="22">
        <v>-206439</v>
      </c>
    </row>
    <row r="12" spans="2:7">
      <c r="B12" s="18"/>
      <c r="C12" s="18"/>
      <c r="D12" s="21" t="s">
        <v>35</v>
      </c>
      <c r="E12" s="22">
        <v>-83366</v>
      </c>
      <c r="G12" s="3">
        <f>SUM(E8:E12)</f>
        <v>-17012176</v>
      </c>
    </row>
    <row r="13" spans="2:7">
      <c r="B13" s="18"/>
      <c r="C13" s="18"/>
      <c r="D13" s="21" t="s">
        <v>36</v>
      </c>
      <c r="E13" s="22">
        <v>67.699924687779571</v>
      </c>
    </row>
    <row r="14" spans="2:7">
      <c r="B14" s="23" t="s">
        <v>22</v>
      </c>
      <c r="C14" s="24"/>
      <c r="D14" s="24"/>
      <c r="E14" s="25">
        <v>700981.69992468774</v>
      </c>
    </row>
    <row r="20" spans="2:7">
      <c r="B20" s="44" t="s">
        <v>41</v>
      </c>
    </row>
    <row r="21" spans="2:7">
      <c r="B21" s="26" t="s">
        <v>38</v>
      </c>
      <c r="C21" s="26" t="s">
        <v>18</v>
      </c>
      <c r="D21" s="27"/>
      <c r="E21" s="28"/>
      <c r="F21" s="28"/>
    </row>
    <row r="22" spans="2:7">
      <c r="B22" s="26" t="s">
        <v>39</v>
      </c>
      <c r="C22" s="26" t="s">
        <v>16</v>
      </c>
      <c r="D22" s="27"/>
      <c r="E22" s="28"/>
      <c r="F22" s="29"/>
    </row>
    <row r="23" spans="2:7">
      <c r="B23" s="27"/>
      <c r="C23" s="27"/>
      <c r="D23" s="27"/>
      <c r="E23" s="28"/>
      <c r="F23" s="28"/>
    </row>
    <row r="24" spans="2:7">
      <c r="B24" s="30" t="s">
        <v>19</v>
      </c>
      <c r="C24" s="31"/>
      <c r="D24" s="32"/>
    </row>
    <row r="25" spans="2:7">
      <c r="B25" s="33" t="s">
        <v>20</v>
      </c>
      <c r="C25" s="33" t="s">
        <v>21</v>
      </c>
      <c r="D25" s="34" t="s">
        <v>22</v>
      </c>
    </row>
    <row r="26" spans="2:7">
      <c r="B26" s="33" t="s">
        <v>23</v>
      </c>
      <c r="C26" s="35" t="s">
        <v>40</v>
      </c>
      <c r="D26" s="36">
        <v>19462871</v>
      </c>
    </row>
    <row r="27" spans="2:7">
      <c r="B27" s="37"/>
      <c r="C27" s="38" t="s">
        <v>9</v>
      </c>
      <c r="D27" s="39">
        <v>-1813543</v>
      </c>
    </row>
    <row r="28" spans="2:7">
      <c r="B28" s="37"/>
      <c r="C28" s="38" t="s">
        <v>1</v>
      </c>
      <c r="D28" s="39">
        <v>-13081530</v>
      </c>
    </row>
    <row r="29" spans="2:7">
      <c r="B29" s="37"/>
      <c r="C29" s="38" t="s">
        <v>3</v>
      </c>
      <c r="D29" s="39">
        <v>-3045059</v>
      </c>
    </row>
    <row r="30" spans="2:7">
      <c r="B30" s="37"/>
      <c r="C30" s="38" t="s">
        <v>5</v>
      </c>
      <c r="D30" s="39">
        <v>-211393</v>
      </c>
    </row>
    <row r="31" spans="2:7">
      <c r="B31" s="37"/>
      <c r="C31" s="38" t="s">
        <v>7</v>
      </c>
      <c r="D31" s="39">
        <v>-94204</v>
      </c>
      <c r="G31" s="3">
        <f>SUM(D27:D31)</f>
        <v>-18245729</v>
      </c>
    </row>
    <row r="32" spans="2:7">
      <c r="B32" s="37"/>
      <c r="C32" s="38" t="s">
        <v>10</v>
      </c>
      <c r="D32" s="39">
        <v>62.3903157153214</v>
      </c>
    </row>
    <row r="33" spans="2:4">
      <c r="B33" s="40" t="s">
        <v>24</v>
      </c>
      <c r="C33" s="41"/>
      <c r="D33" s="42">
        <v>1217204.3903157152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wwptg</vt:lpstr>
      <vt:lpstr>data</vt:lpstr>
      <vt:lpstr>wwptg!Print_Area</vt:lpstr>
    </vt:vector>
  </TitlesOfParts>
  <Company>State of Oregon Department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yhurd</dc:creator>
  <cp:lastModifiedBy>C.Clipper</cp:lastModifiedBy>
  <cp:lastPrinted>2010-01-12T16:52:38Z</cp:lastPrinted>
  <dcterms:created xsi:type="dcterms:W3CDTF">2008-11-18T16:36:37Z</dcterms:created>
  <dcterms:modified xsi:type="dcterms:W3CDTF">2013-01-29T01:43:43Z</dcterms:modified>
</cp:coreProperties>
</file>