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4915" windowHeight="12075"/>
  </bookViews>
  <sheets>
    <sheet name="WWPTG Budget History" sheetId="1" r:id="rId1"/>
    <sheet name="WWPTG Fee Rev History" sheetId="2" r:id="rId2"/>
    <sheet name="2005-07 compared to 2013-15" sheetId="3" r:id="rId3"/>
    <sheet name="Summary Table" sheetId="5" r:id="rId4"/>
    <sheet name="Sheet1" sheetId="4" r:id="rId5"/>
  </sheets>
  <definedNames>
    <definedName name="_xlnm.Print_Area" localSheetId="0">'WWPTG Budget History'!$A$1:$H$71</definedName>
  </definedNames>
  <calcPr calcId="125725"/>
</workbook>
</file>

<file path=xl/calcChain.xml><?xml version="1.0" encoding="utf-8"?>
<calcChain xmlns="http://schemas.openxmlformats.org/spreadsheetml/2006/main">
  <c r="H81" i="1"/>
  <c r="G92"/>
  <c r="G81"/>
  <c r="F91"/>
  <c r="F80"/>
  <c r="D42" i="4"/>
  <c r="F42"/>
  <c r="C42"/>
  <c r="E41"/>
  <c r="E42" s="1"/>
  <c r="D37"/>
  <c r="E37"/>
  <c r="G37" s="1"/>
  <c r="F37"/>
  <c r="C37"/>
  <c r="C18"/>
  <c r="G7"/>
  <c r="G6"/>
  <c r="G18" s="1"/>
  <c r="G20" s="1"/>
  <c r="E29"/>
  <c r="D30"/>
  <c r="E30"/>
  <c r="F30"/>
  <c r="D25"/>
  <c r="E25"/>
  <c r="F25"/>
  <c r="D16"/>
  <c r="E16"/>
  <c r="F16"/>
  <c r="C16"/>
  <c r="D20"/>
  <c r="E20"/>
  <c r="F20"/>
  <c r="C20"/>
  <c r="C30" s="1"/>
  <c r="E18"/>
  <c r="F18"/>
  <c r="D18"/>
  <c r="H31" i="3"/>
  <c r="H32"/>
  <c r="H30"/>
  <c r="G40"/>
  <c r="G38"/>
  <c r="H20"/>
  <c r="H51" i="1"/>
  <c r="H41"/>
  <c r="H31"/>
  <c r="H21"/>
  <c r="G21"/>
  <c r="G11"/>
  <c r="G31"/>
  <c r="G41"/>
  <c r="G42" i="4" l="1"/>
  <c r="D38"/>
  <c r="F38"/>
  <c r="C38"/>
  <c r="E38"/>
  <c r="C25"/>
  <c r="E21"/>
  <c r="C21"/>
  <c r="D21"/>
  <c r="F21"/>
  <c r="G30"/>
  <c r="G25"/>
  <c r="E26"/>
  <c r="C26"/>
  <c r="D26"/>
  <c r="F26"/>
  <c r="G51" i="1"/>
  <c r="G61"/>
  <c r="G67" l="1"/>
  <c r="H61"/>
  <c r="G63"/>
  <c r="G65" s="1"/>
  <c r="C43" i="4"/>
  <c r="D43"/>
  <c r="F43"/>
  <c r="E43"/>
  <c r="C31"/>
  <c r="D31"/>
  <c r="F31"/>
  <c r="E31"/>
  <c r="E4" i="2"/>
  <c r="E5"/>
  <c r="E6"/>
  <c r="E7"/>
  <c r="E8"/>
  <c r="E3"/>
  <c r="F60" i="1"/>
  <c r="F50"/>
  <c r="F40"/>
  <c r="F30"/>
  <c r="F20"/>
  <c r="F10"/>
</calcChain>
</file>

<file path=xl/sharedStrings.xml><?xml version="1.0" encoding="utf-8"?>
<sst xmlns="http://schemas.openxmlformats.org/spreadsheetml/2006/main" count="302" uniqueCount="103">
  <si>
    <t>OP_SUBPROG</t>
  </si>
  <si>
    <t>WWPTG</t>
  </si>
  <si>
    <t>Sum of FTE</t>
  </si>
  <si>
    <t>FUND TYPE</t>
  </si>
  <si>
    <t>Total</t>
  </si>
  <si>
    <t>GENERAL</t>
  </si>
  <si>
    <t>OTHER</t>
  </si>
  <si>
    <t>FEDERAL</t>
  </si>
  <si>
    <t>Grand Total</t>
  </si>
  <si>
    <t>2003-05 Legislatively Adopted Budget</t>
  </si>
  <si>
    <t xml:space="preserve"> Amount</t>
  </si>
  <si>
    <t>FUND_TYPE</t>
  </si>
  <si>
    <t>2005-07 Legislatively Adopted Budget</t>
  </si>
  <si>
    <t>Sum of Amount</t>
  </si>
  <si>
    <t>2007-09 Legisltiavely Adopted Budget</t>
  </si>
  <si>
    <t>2009-11 Legislatively Adopted Budget</t>
  </si>
  <si>
    <t>2011-13 Legislatively Adopted Budget</t>
  </si>
  <si>
    <t>Sum of CASHFLOW</t>
  </si>
  <si>
    <t>2013-15 Trial Budget (as of 3/29/12)</t>
  </si>
  <si>
    <t xml:space="preserve"> CASHFLOW</t>
  </si>
  <si>
    <t>X:\0507 Budget\0507 LAB\Summary For ORBITS Pivot CashFlow.xls</t>
  </si>
  <si>
    <t>X:\0305 Budget\0305 LAB\SUMMARY FOR MDS ORBITS Approved POB Adjusted Pivot.xls</t>
  </si>
  <si>
    <t>X:\1315 Budget\1315  Trial\WQ For ORBITS Pivot - 1315  Trial.xls</t>
  </si>
  <si>
    <t>X:\0709 Budget\0709 LAB\Summary For ORBITS Pivot -  0709 LAB CASHFLOW - Approved.xlsx</t>
  </si>
  <si>
    <t>X:\0911 Budget\0911 LAB\Summary For ORBITS Pivot -  0911 LAB.xlsx</t>
  </si>
  <si>
    <t>X:\1113 Budget\1113 LAB\WQ of Summary For ORBITS Pivot -  1113  LAB.xlsx</t>
  </si>
  <si>
    <t>*Revenue and FTE major categories</t>
  </si>
  <si>
    <t>turned off, but Indirect turned on.</t>
  </si>
  <si>
    <t>2003-05</t>
  </si>
  <si>
    <t>2005-07</t>
  </si>
  <si>
    <t>2007-09</t>
  </si>
  <si>
    <t>2009-11</t>
  </si>
  <si>
    <t>2011-13 (est.)</t>
  </si>
  <si>
    <t>2013-15 (est.)</t>
  </si>
  <si>
    <t>Industrial</t>
  </si>
  <si>
    <t>Domestic</t>
  </si>
  <si>
    <t>Stormwater</t>
  </si>
  <si>
    <t>LAB Estimate</t>
  </si>
  <si>
    <t>Column1</t>
  </si>
  <si>
    <t>Average cost per FTE:</t>
  </si>
  <si>
    <t>Average cost of 67.70 FTE in 2013-15:</t>
  </si>
  <si>
    <t>Rough cost increase for 67.70 FTE from 11-13 to 13-15:</t>
  </si>
  <si>
    <t>Rough cost increase per FTE from 2005-07 to 2013-15:</t>
  </si>
  <si>
    <t>MAJCAT2</t>
  </si>
  <si>
    <t>MAJCAT</t>
  </si>
  <si>
    <t>1</t>
  </si>
  <si>
    <t>1 Total</t>
  </si>
  <si>
    <t>Dollars</t>
  </si>
  <si>
    <t>PS</t>
  </si>
  <si>
    <t>SS</t>
  </si>
  <si>
    <t>CO</t>
  </si>
  <si>
    <t>SP</t>
  </si>
  <si>
    <t>IND</t>
  </si>
  <si>
    <t>Dollars Total</t>
  </si>
  <si>
    <t>FTE</t>
  </si>
  <si>
    <t>FTE Total</t>
  </si>
  <si>
    <t>CODE</t>
  </si>
  <si>
    <t>FWWP</t>
  </si>
  <si>
    <t>GWWP</t>
  </si>
  <si>
    <t>OWPP</t>
  </si>
  <si>
    <t>OWWP</t>
  </si>
  <si>
    <t>FWXP</t>
  </si>
  <si>
    <t>Module_Version</t>
  </si>
  <si>
    <t>1315_TRIAL</t>
  </si>
  <si>
    <t>2</t>
  </si>
  <si>
    <t>3</t>
  </si>
  <si>
    <t>4</t>
  </si>
  <si>
    <t>5</t>
  </si>
  <si>
    <t>7</t>
  </si>
  <si>
    <t>8</t>
  </si>
  <si>
    <t>8 Total</t>
  </si>
  <si>
    <t>PS$/FTE:</t>
  </si>
  <si>
    <t>Increase in PS$/FTE from 2005-07 to 2013-15:</t>
  </si>
  <si>
    <r>
      <t>Average cost per FTE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:</t>
    </r>
  </si>
  <si>
    <t>1. The average cost per FTE includes all major expenditure categories (including professional services, special payments, capital outlay and attorney general), and all fund types.</t>
  </si>
  <si>
    <r>
      <t xml:space="preserve">This was done for the sake of simplicity, but some of these expenditures (like those listed in the previous sentence) normally are </t>
    </r>
    <r>
      <rPr>
        <i/>
        <sz val="11"/>
        <rFont val="Calibri"/>
        <family val="2"/>
        <scheme val="minor"/>
      </rPr>
      <t>not</t>
    </r>
    <r>
      <rPr>
        <sz val="11"/>
        <rFont val="Calibri"/>
        <family val="2"/>
        <scheme val="minor"/>
      </rPr>
      <t xml:space="preserve"> calculated on a per FTE basis.</t>
    </r>
  </si>
  <si>
    <t>Shortfall:</t>
  </si>
  <si>
    <t>Budget adjusted for shortfall:</t>
  </si>
  <si>
    <t>Percent by source:</t>
  </si>
  <si>
    <t>Amount of add'l GF to achieve 60/40:</t>
  </si>
  <si>
    <t>Scenario 1:</t>
  </si>
  <si>
    <t>Scenario 2:</t>
  </si>
  <si>
    <t>Amt to shift from OF to GF to achieve 60/40:</t>
  </si>
  <si>
    <t>Scenarios 3 and 4 assume we would find revenue to fill the $181,908 FWWP and $1,982,986 OWWP shortfalls</t>
  </si>
  <si>
    <t>Revised Budget:</t>
  </si>
  <si>
    <t>Scenario 3:</t>
  </si>
  <si>
    <t>Scenario 4:</t>
  </si>
  <si>
    <t>Scenarios 1 and 2 assume we would reduce FWWP and OWWP by $181,908 and $1,982,986, respectively, to balance the budget</t>
  </si>
  <si>
    <t>20.0 M</t>
  </si>
  <si>
    <t>17.0 M</t>
  </si>
  <si>
    <t>2011-13</t>
  </si>
  <si>
    <t>18.6 M</t>
  </si>
  <si>
    <t>18.1 M</t>
  </si>
  <si>
    <t>13.4 M</t>
  </si>
  <si>
    <t>12.0 M</t>
  </si>
  <si>
    <t>% Fee Funded</t>
  </si>
  <si>
    <t>$
(Expd + Ind)</t>
  </si>
  <si>
    <t>Biennium</t>
  </si>
  <si>
    <t>2013-15 (Trial Budget)</t>
  </si>
  <si>
    <t>2013-15 Agency Request Budget (incl. policy option packages)</t>
  </si>
  <si>
    <t>2013-15 Governor's Balanced Budget (incl. policy option packages)</t>
  </si>
  <si>
    <t>X:\1315 Budget\1315 GRB\Summary For ORBITS Pivot -  1315  GRB.xlsx</t>
  </si>
  <si>
    <t>X:\1315 Budget\1315 ARB\Summary For ORBITS Pivot -  1315  ARB.xlsx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</si>
</sst>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.00_);_(* \(#,##0.00\);_(* &quot;-&quot;????_);_(@_)"/>
    <numFmt numFmtId="165" formatCode="#,##0.000_);\(#,##0.000\)"/>
    <numFmt numFmtId="166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37" fontId="0" fillId="0" borderId="0" xfId="0" applyNumberFormat="1"/>
    <xf numFmtId="0" fontId="2" fillId="0" borderId="6" xfId="0" applyFont="1" applyFill="1" applyBorder="1" applyAlignment="1"/>
    <xf numFmtId="39" fontId="3" fillId="0" borderId="1" xfId="0" applyNumberFormat="1" applyFont="1" applyFill="1" applyBorder="1"/>
    <xf numFmtId="0" fontId="4" fillId="0" borderId="0" xfId="0" applyFont="1" applyFill="1"/>
    <xf numFmtId="0" fontId="5" fillId="0" borderId="0" xfId="0" applyFont="1" applyFill="1"/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/>
    <xf numFmtId="0" fontId="5" fillId="0" borderId="1" xfId="0" applyFont="1" applyFill="1" applyBorder="1"/>
    <xf numFmtId="0" fontId="5" fillId="0" borderId="0" xfId="0" applyFont="1" applyFill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/>
    <xf numFmtId="0" fontId="5" fillId="0" borderId="2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2" xfId="0" applyFont="1" applyFill="1" applyBorder="1" applyAlignment="1"/>
    <xf numFmtId="164" fontId="5" fillId="0" borderId="3" xfId="0" applyNumberFormat="1" applyFont="1" applyFill="1" applyBorder="1" applyAlignment="1"/>
    <xf numFmtId="37" fontId="5" fillId="0" borderId="3" xfId="0" applyNumberFormat="1" applyFont="1" applyFill="1" applyBorder="1"/>
    <xf numFmtId="0" fontId="5" fillId="0" borderId="4" xfId="0" applyFont="1" applyFill="1" applyBorder="1" applyAlignment="1"/>
    <xf numFmtId="164" fontId="5" fillId="0" borderId="5" xfId="0" applyNumberFormat="1" applyFont="1" applyFill="1" applyBorder="1" applyAlignment="1"/>
    <xf numFmtId="0" fontId="5" fillId="0" borderId="4" xfId="0" applyFont="1" applyFill="1" applyBorder="1"/>
    <xf numFmtId="37" fontId="5" fillId="0" borderId="5" xfId="0" applyNumberFormat="1" applyFont="1" applyFill="1" applyBorder="1"/>
    <xf numFmtId="0" fontId="5" fillId="0" borderId="6" xfId="0" applyFont="1" applyFill="1" applyBorder="1" applyAlignment="1">
      <alignment horizontal="left"/>
    </xf>
    <xf numFmtId="164" fontId="5" fillId="0" borderId="1" xfId="0" applyNumberFormat="1" applyFont="1" applyFill="1" applyBorder="1" applyAlignment="1"/>
    <xf numFmtId="0" fontId="5" fillId="0" borderId="6" xfId="0" applyFont="1" applyFill="1" applyBorder="1"/>
    <xf numFmtId="37" fontId="5" fillId="0" borderId="1" xfId="0" applyNumberFormat="1" applyFont="1" applyFill="1" applyBorder="1"/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9" fontId="5" fillId="0" borderId="3" xfId="0" applyNumberFormat="1" applyFont="1" applyFill="1" applyBorder="1"/>
    <xf numFmtId="39" fontId="5" fillId="0" borderId="5" xfId="0" applyNumberFormat="1" applyFont="1" applyFill="1" applyBorder="1"/>
    <xf numFmtId="0" fontId="5" fillId="0" borderId="4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43" fontId="5" fillId="0" borderId="3" xfId="0" applyNumberFormat="1" applyFont="1" applyFill="1" applyBorder="1"/>
    <xf numFmtId="43" fontId="5" fillId="0" borderId="5" xfId="0" applyNumberFormat="1" applyFont="1" applyFill="1" applyBorder="1"/>
    <xf numFmtId="43" fontId="5" fillId="0" borderId="1" xfId="0" applyNumberFormat="1" applyFont="1" applyFill="1" applyBorder="1"/>
    <xf numFmtId="0" fontId="5" fillId="0" borderId="3" xfId="0" applyFont="1" applyFill="1" applyBorder="1" applyAlignment="1"/>
    <xf numFmtId="43" fontId="5" fillId="0" borderId="3" xfId="0" applyNumberFormat="1" applyFont="1" applyFill="1" applyBorder="1" applyAlignment="1"/>
    <xf numFmtId="43" fontId="5" fillId="0" borderId="5" xfId="0" applyNumberFormat="1" applyFont="1" applyFill="1" applyBorder="1" applyAlignment="1"/>
    <xf numFmtId="0" fontId="5" fillId="0" borderId="6" xfId="0" applyFont="1" applyFill="1" applyBorder="1" applyAlignment="1"/>
    <xf numFmtId="43" fontId="5" fillId="0" borderId="1" xfId="0" applyNumberFormat="1" applyFont="1" applyFill="1" applyBorder="1" applyAlignment="1"/>
    <xf numFmtId="165" fontId="5" fillId="0" borderId="3" xfId="0" applyNumberFormat="1" applyFont="1" applyFill="1" applyBorder="1"/>
    <xf numFmtId="165" fontId="5" fillId="0" borderId="5" xfId="0" applyNumberFormat="1" applyFont="1" applyFill="1" applyBorder="1"/>
    <xf numFmtId="165" fontId="5" fillId="0" borderId="1" xfId="0" applyNumberFormat="1" applyFont="1" applyFill="1" applyBorder="1"/>
    <xf numFmtId="39" fontId="5" fillId="0" borderId="3" xfId="0" applyNumberFormat="1" applyFont="1" applyFill="1" applyBorder="1" applyAlignment="1"/>
    <xf numFmtId="39" fontId="5" fillId="0" borderId="5" xfId="0" applyNumberFormat="1" applyFont="1" applyFill="1" applyBorder="1" applyAlignment="1"/>
    <xf numFmtId="39" fontId="5" fillId="0" borderId="1" xfId="0" applyNumberFormat="1" applyFont="1" applyFill="1" applyBorder="1" applyAlignment="1"/>
    <xf numFmtId="166" fontId="5" fillId="0" borderId="3" xfId="0" applyNumberFormat="1" applyFont="1" applyFill="1" applyBorder="1"/>
    <xf numFmtId="166" fontId="5" fillId="0" borderId="5" xfId="0" applyNumberFormat="1" applyFont="1" applyFill="1" applyBorder="1"/>
    <xf numFmtId="166" fontId="5" fillId="0" borderId="1" xfId="0" applyNumberFormat="1" applyFont="1" applyFill="1" applyBorder="1"/>
    <xf numFmtId="37" fontId="5" fillId="0" borderId="3" xfId="0" applyNumberFormat="1" applyFont="1" applyFill="1" applyBorder="1" applyAlignment="1">
      <alignment vertical="center"/>
    </xf>
    <xf numFmtId="37" fontId="5" fillId="0" borderId="5" xfId="0" applyNumberFormat="1" applyFont="1" applyFill="1" applyBorder="1" applyAlignment="1">
      <alignment vertical="center"/>
    </xf>
    <xf numFmtId="37" fontId="5" fillId="0" borderId="1" xfId="0" applyNumberFormat="1" applyFont="1" applyFill="1" applyBorder="1" applyAlignment="1">
      <alignment vertical="center"/>
    </xf>
    <xf numFmtId="9" fontId="5" fillId="0" borderId="0" xfId="2" applyFont="1" applyFill="1"/>
    <xf numFmtId="166" fontId="5" fillId="0" borderId="0" xfId="1" applyNumberFormat="1" applyFont="1" applyFill="1"/>
    <xf numFmtId="0" fontId="5" fillId="0" borderId="0" xfId="0" applyFont="1" applyFill="1" applyAlignment="1">
      <alignment horizontal="right"/>
    </xf>
    <xf numFmtId="43" fontId="5" fillId="0" borderId="0" xfId="0" applyNumberFormat="1" applyFont="1" applyFill="1"/>
    <xf numFmtId="0" fontId="0" fillId="0" borderId="1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3" fontId="0" fillId="0" borderId="3" xfId="0" applyNumberFormat="1" applyBorder="1"/>
    <xf numFmtId="43" fontId="0" fillId="0" borderId="2" xfId="0" applyNumberFormat="1" applyBorder="1"/>
    <xf numFmtId="43" fontId="0" fillId="0" borderId="9" xfId="0" applyNumberFormat="1" applyBorder="1"/>
    <xf numFmtId="166" fontId="0" fillId="0" borderId="3" xfId="0" applyNumberFormat="1" applyBorder="1"/>
    <xf numFmtId="0" fontId="0" fillId="0" borderId="10" xfId="0" applyBorder="1"/>
    <xf numFmtId="0" fontId="0" fillId="0" borderId="4" xfId="0" applyBorder="1"/>
    <xf numFmtId="43" fontId="0" fillId="0" borderId="4" xfId="0" applyNumberFormat="1" applyBorder="1"/>
    <xf numFmtId="43" fontId="0" fillId="0" borderId="0" xfId="0" applyNumberFormat="1"/>
    <xf numFmtId="166" fontId="0" fillId="0" borderId="5" xfId="0" applyNumberFormat="1" applyBorder="1"/>
    <xf numFmtId="166" fontId="0" fillId="0" borderId="6" xfId="0" applyNumberFormat="1" applyBorder="1"/>
    <xf numFmtId="166" fontId="0" fillId="0" borderId="12" xfId="0" applyNumberFormat="1" applyBorder="1"/>
    <xf numFmtId="166" fontId="0" fillId="0" borderId="1" xfId="0" applyNumberFormat="1" applyBorder="1"/>
    <xf numFmtId="0" fontId="0" fillId="0" borderId="6" xfId="0" applyBorder="1"/>
    <xf numFmtId="0" fontId="0" fillId="0" borderId="11" xfId="0" applyBorder="1"/>
    <xf numFmtId="0" fontId="6" fillId="0" borderId="0" xfId="0" applyFont="1"/>
    <xf numFmtId="0" fontId="0" fillId="0" borderId="3" xfId="0" applyBorder="1"/>
    <xf numFmtId="37" fontId="0" fillId="0" borderId="2" xfId="0" applyNumberFormat="1" applyBorder="1"/>
    <xf numFmtId="37" fontId="0" fillId="0" borderId="9" xfId="0" applyNumberFormat="1" applyBorder="1"/>
    <xf numFmtId="37" fontId="0" fillId="0" borderId="3" xfId="0" applyNumberFormat="1" applyBorder="1"/>
    <xf numFmtId="37" fontId="0" fillId="0" borderId="4" xfId="0" applyNumberFormat="1" applyBorder="1"/>
    <xf numFmtId="37" fontId="0" fillId="0" borderId="5" xfId="0" applyNumberFormat="1" applyBorder="1"/>
    <xf numFmtId="39" fontId="0" fillId="0" borderId="2" xfId="0" applyNumberFormat="1" applyBorder="1"/>
    <xf numFmtId="39" fontId="0" fillId="0" borderId="9" xfId="0" applyNumberFormat="1" applyBorder="1"/>
    <xf numFmtId="39" fontId="0" fillId="0" borderId="3" xfId="0" applyNumberFormat="1" applyBorder="1"/>
    <xf numFmtId="39" fontId="0" fillId="0" borderId="6" xfId="0" applyNumberFormat="1" applyBorder="1"/>
    <xf numFmtId="39" fontId="0" fillId="0" borderId="12" xfId="0" applyNumberFormat="1" applyBorder="1"/>
    <xf numFmtId="39" fontId="0" fillId="0" borderId="1" xfId="0" applyNumberFormat="1" applyBorder="1"/>
    <xf numFmtId="9" fontId="0" fillId="0" borderId="0" xfId="2" applyFont="1"/>
    <xf numFmtId="0" fontId="0" fillId="0" borderId="0" xfId="0" applyAlignment="1">
      <alignment horizontal="right"/>
    </xf>
    <xf numFmtId="0" fontId="0" fillId="0" borderId="0" xfId="0" applyFill="1" applyBorder="1" applyAlignment="1">
      <alignment horizontal="right"/>
    </xf>
    <xf numFmtId="37" fontId="0" fillId="2" borderId="9" xfId="0" applyNumberFormat="1" applyFill="1" applyBorder="1"/>
    <xf numFmtId="9" fontId="0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indent="0" relativeIndent="255" justifyLastLine="0" shrinkToFit="0" mergeCell="0" readingOrder="0"/>
    </dxf>
    <dxf>
      <numFmt numFmtId="5" formatCode="#,##0_);\(#,##0\)"/>
    </dxf>
    <dxf>
      <numFmt numFmtId="5" formatCode="#,##0_);\(#,##0\)"/>
    </dxf>
    <dxf>
      <numFmt numFmtId="5" formatCode="#,##0_);\(#,##0\)"/>
    </dxf>
    <dxf>
      <numFmt numFmtId="5" formatCode="#,##0_);\(#,##0\)"/>
    </dxf>
    <dxf>
      <numFmt numFmtId="5" formatCode="#,##0_);\(#,##0\)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1" displayName="Table1" ref="A2:F8" totalsRowShown="0">
  <autoFilter ref="A2:F8"/>
  <tableColumns count="6">
    <tableColumn id="1" name="Column1"/>
    <tableColumn id="2" name="Industrial" dataDxfId="9"/>
    <tableColumn id="3" name="Domestic" dataDxfId="8"/>
    <tableColumn id="4" name="Stormwater" dataDxfId="7"/>
    <tableColumn id="5" name="Total" dataDxfId="6">
      <calculatedColumnFormula>SUM(B3:D3)</calculatedColumnFormula>
    </tableColumn>
    <tableColumn id="6" name="LAB Estimate" dataDxfId="5"/>
  </tableColumns>
  <tableStyleInfo name="TableStyleLight12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2:D8" totalsRowShown="0" headerRowDxfId="4">
  <autoFilter ref="A2:D8"/>
  <tableColumns count="4">
    <tableColumn id="1" name="Biennium" dataDxfId="3"/>
    <tableColumn id="2" name="FTE" dataDxfId="2"/>
    <tableColumn id="3" name="$_x000a_(Expd + Ind)" dataDxfId="1"/>
    <tableColumn id="4" name="% Fee Funded" dataDxfId="0" dataCellStyle="Percent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3"/>
  <sheetViews>
    <sheetView tabSelected="1" topLeftCell="A64" workbookViewId="0">
      <selection activeCell="F91" sqref="F91"/>
    </sheetView>
  </sheetViews>
  <sheetFormatPr defaultRowHeight="15"/>
  <cols>
    <col min="1" max="1" width="34.85546875" style="5" bestFit="1" customWidth="1"/>
    <col min="2" max="2" width="8.140625" style="5" bestFit="1" customWidth="1"/>
    <col min="3" max="3" width="9.140625" style="5"/>
    <col min="4" max="4" width="17.7109375" style="5" bestFit="1" customWidth="1"/>
    <col min="5" max="5" width="15" style="5" bestFit="1" customWidth="1"/>
    <col min="6" max="6" width="50.140625" style="5" customWidth="1"/>
    <col min="7" max="7" width="12.28515625" style="5" bestFit="1" customWidth="1"/>
    <col min="8" max="16384" width="9.140625" style="5"/>
  </cols>
  <sheetData>
    <row r="1" spans="1:7">
      <c r="D1" s="5" t="s">
        <v>26</v>
      </c>
    </row>
    <row r="2" spans="1:7">
      <c r="D2" s="5" t="s">
        <v>27</v>
      </c>
    </row>
    <row r="3" spans="1:7">
      <c r="A3" s="4" t="s">
        <v>9</v>
      </c>
    </row>
    <row r="4" spans="1:7">
      <c r="A4" s="6" t="s">
        <v>0</v>
      </c>
      <c r="B4" s="7" t="s">
        <v>1</v>
      </c>
      <c r="D4" s="8" t="s">
        <v>0</v>
      </c>
      <c r="E4" s="8" t="s">
        <v>1</v>
      </c>
    </row>
    <row r="5" spans="1:7">
      <c r="A5" s="9"/>
    </row>
    <row r="6" spans="1:7">
      <c r="A6" s="10" t="s">
        <v>2</v>
      </c>
      <c r="B6" s="11"/>
      <c r="D6" s="12" t="s">
        <v>17</v>
      </c>
      <c r="E6" s="11"/>
    </row>
    <row r="7" spans="1:7">
      <c r="A7" s="10" t="s">
        <v>3</v>
      </c>
      <c r="B7" s="13" t="s">
        <v>4</v>
      </c>
      <c r="D7" s="12" t="s">
        <v>11</v>
      </c>
      <c r="E7" s="11" t="s">
        <v>4</v>
      </c>
    </row>
    <row r="8" spans="1:7">
      <c r="A8" s="14" t="s">
        <v>7</v>
      </c>
      <c r="B8" s="15">
        <v>5.1583000000000006</v>
      </c>
      <c r="D8" s="12" t="s">
        <v>7</v>
      </c>
      <c r="E8" s="16">
        <v>-1093973</v>
      </c>
    </row>
    <row r="9" spans="1:7">
      <c r="A9" s="17" t="s">
        <v>5</v>
      </c>
      <c r="B9" s="18">
        <v>18.723400000000002</v>
      </c>
      <c r="D9" s="19" t="s">
        <v>5</v>
      </c>
      <c r="E9" s="20">
        <v>-3617657</v>
      </c>
    </row>
    <row r="10" spans="1:7">
      <c r="A10" s="17" t="s">
        <v>6</v>
      </c>
      <c r="B10" s="18">
        <v>34.460299988079079</v>
      </c>
      <c r="D10" s="19" t="s">
        <v>6</v>
      </c>
      <c r="E10" s="20">
        <v>-7362757</v>
      </c>
      <c r="F10" s="52">
        <f>E10/E11</f>
        <v>0.60978308878123588</v>
      </c>
    </row>
    <row r="11" spans="1:7" ht="17.25">
      <c r="A11" s="21" t="s">
        <v>8</v>
      </c>
      <c r="B11" s="22">
        <v>58.341999988079081</v>
      </c>
      <c r="D11" s="23" t="s">
        <v>8</v>
      </c>
      <c r="E11" s="24">
        <v>-12074387</v>
      </c>
      <c r="F11" s="54" t="s">
        <v>73</v>
      </c>
      <c r="G11" s="53">
        <f>E11/B11</f>
        <v>-206958.74331471563</v>
      </c>
    </row>
    <row r="12" spans="1:7">
      <c r="D12" s="5" t="s">
        <v>21</v>
      </c>
    </row>
    <row r="13" spans="1:7">
      <c r="A13" s="4" t="s">
        <v>12</v>
      </c>
    </row>
    <row r="14" spans="1:7">
      <c r="A14" s="8" t="s">
        <v>0</v>
      </c>
      <c r="B14" s="6" t="s">
        <v>1</v>
      </c>
      <c r="D14" s="25" t="s">
        <v>0</v>
      </c>
      <c r="E14" s="25" t="s">
        <v>1</v>
      </c>
    </row>
    <row r="16" spans="1:7">
      <c r="A16" s="12" t="s">
        <v>10</v>
      </c>
      <c r="B16" s="11"/>
      <c r="D16" s="26" t="s">
        <v>19</v>
      </c>
      <c r="E16" s="27"/>
    </row>
    <row r="17" spans="1:8">
      <c r="A17" s="12" t="s">
        <v>11</v>
      </c>
      <c r="B17" s="13" t="s">
        <v>4</v>
      </c>
      <c r="D17" s="26" t="s">
        <v>11</v>
      </c>
      <c r="E17" s="27" t="s">
        <v>4</v>
      </c>
    </row>
    <row r="18" spans="1:8">
      <c r="A18" s="12" t="s">
        <v>7</v>
      </c>
      <c r="B18" s="28">
        <v>6.7097010600000004</v>
      </c>
      <c r="D18" s="26" t="s">
        <v>7</v>
      </c>
      <c r="E18" s="49">
        <v>-1755965</v>
      </c>
    </row>
    <row r="19" spans="1:8">
      <c r="A19" s="19" t="s">
        <v>5</v>
      </c>
      <c r="B19" s="29">
        <v>20.629105630000002</v>
      </c>
      <c r="D19" s="30" t="s">
        <v>5</v>
      </c>
      <c r="E19" s="50">
        <v>-4238260</v>
      </c>
    </row>
    <row r="20" spans="1:8">
      <c r="A20" s="19" t="s">
        <v>6</v>
      </c>
      <c r="B20" s="29">
        <v>33.253193298079069</v>
      </c>
      <c r="D20" s="30" t="s">
        <v>6</v>
      </c>
      <c r="E20" s="50">
        <v>-7388859</v>
      </c>
      <c r="F20" s="52">
        <f>E20/E21</f>
        <v>0.55210435800896118</v>
      </c>
    </row>
    <row r="21" spans="1:8">
      <c r="A21" s="2" t="s">
        <v>8</v>
      </c>
      <c r="B21" s="3">
        <v>60.591999988079067</v>
      </c>
      <c r="D21" s="31" t="s">
        <v>8</v>
      </c>
      <c r="E21" s="51">
        <v>-13383084</v>
      </c>
      <c r="F21" s="54" t="s">
        <v>39</v>
      </c>
      <c r="G21" s="53">
        <f>E21/B21</f>
        <v>-220872.12837722804</v>
      </c>
      <c r="H21" s="52">
        <f>G21/G11-1</f>
        <v>6.7227819611151984E-2</v>
      </c>
    </row>
    <row r="22" spans="1:8">
      <c r="D22" s="5" t="s">
        <v>20</v>
      </c>
    </row>
    <row r="23" spans="1:8">
      <c r="A23" s="4" t="s">
        <v>14</v>
      </c>
    </row>
    <row r="24" spans="1:8">
      <c r="A24" s="8" t="s">
        <v>0</v>
      </c>
      <c r="B24" s="8" t="s">
        <v>1</v>
      </c>
      <c r="D24" s="25" t="s">
        <v>0</v>
      </c>
      <c r="E24" s="25" t="s">
        <v>1</v>
      </c>
    </row>
    <row r="26" spans="1:8">
      <c r="A26" s="12" t="s">
        <v>13</v>
      </c>
      <c r="B26" s="11"/>
      <c r="D26" s="26" t="s">
        <v>17</v>
      </c>
      <c r="E26" s="27"/>
    </row>
    <row r="27" spans="1:8">
      <c r="A27" s="12" t="s">
        <v>11</v>
      </c>
      <c r="B27" s="11" t="s">
        <v>4</v>
      </c>
      <c r="D27" s="26" t="s">
        <v>11</v>
      </c>
      <c r="E27" s="27" t="s">
        <v>4</v>
      </c>
    </row>
    <row r="28" spans="1:8">
      <c r="A28" s="12" t="s">
        <v>7</v>
      </c>
      <c r="B28" s="32">
        <v>6.7096570270999996</v>
      </c>
      <c r="D28" s="26" t="s">
        <v>7</v>
      </c>
      <c r="E28" s="49">
        <v>-2147691</v>
      </c>
    </row>
    <row r="29" spans="1:8">
      <c r="A29" s="19" t="s">
        <v>5</v>
      </c>
      <c r="B29" s="33">
        <v>28.776356032900001</v>
      </c>
      <c r="D29" s="30" t="s">
        <v>5</v>
      </c>
      <c r="E29" s="50">
        <v>-6172757</v>
      </c>
    </row>
    <row r="30" spans="1:8">
      <c r="A30" s="19" t="s">
        <v>6</v>
      </c>
      <c r="B30" s="33">
        <v>42.474320271346521</v>
      </c>
      <c r="D30" s="30" t="s">
        <v>6</v>
      </c>
      <c r="E30" s="50">
        <v>-9794155</v>
      </c>
      <c r="F30" s="52">
        <f>E30/E31</f>
        <v>0.54067731983968959</v>
      </c>
    </row>
    <row r="31" spans="1:8">
      <c r="A31" s="23" t="s">
        <v>8</v>
      </c>
      <c r="B31" s="34">
        <v>77.960333331346519</v>
      </c>
      <c r="D31" s="31" t="s">
        <v>8</v>
      </c>
      <c r="E31" s="51">
        <v>-18114603</v>
      </c>
      <c r="F31" s="54" t="s">
        <v>39</v>
      </c>
      <c r="G31" s="53">
        <f>E31/B31</f>
        <v>-232356.66429246048</v>
      </c>
      <c r="H31" s="52">
        <f>G31/G21-1</f>
        <v>5.1996311167056719E-2</v>
      </c>
    </row>
    <row r="32" spans="1:8">
      <c r="D32" s="5" t="s">
        <v>23</v>
      </c>
    </row>
    <row r="33" spans="1:8">
      <c r="A33" s="4" t="s">
        <v>15</v>
      </c>
    </row>
    <row r="34" spans="1:8">
      <c r="A34" s="7" t="s">
        <v>0</v>
      </c>
      <c r="B34" s="7" t="s">
        <v>1</v>
      </c>
      <c r="D34" s="25" t="s">
        <v>0</v>
      </c>
      <c r="E34" s="25" t="s">
        <v>1</v>
      </c>
    </row>
    <row r="36" spans="1:8">
      <c r="A36" s="14" t="s">
        <v>13</v>
      </c>
      <c r="B36" s="35"/>
      <c r="D36" s="26" t="s">
        <v>17</v>
      </c>
      <c r="E36" s="27"/>
    </row>
    <row r="37" spans="1:8">
      <c r="A37" s="14" t="s">
        <v>11</v>
      </c>
      <c r="B37" s="35" t="s">
        <v>4</v>
      </c>
      <c r="D37" s="26" t="s">
        <v>11</v>
      </c>
      <c r="E37" s="27" t="s">
        <v>4</v>
      </c>
    </row>
    <row r="38" spans="1:8">
      <c r="A38" s="14" t="s">
        <v>7</v>
      </c>
      <c r="B38" s="36">
        <v>6.7075761747795672</v>
      </c>
      <c r="D38" s="26" t="s">
        <v>7</v>
      </c>
      <c r="E38" s="49">
        <v>-1893126</v>
      </c>
    </row>
    <row r="39" spans="1:8">
      <c r="A39" s="17" t="s">
        <v>5</v>
      </c>
      <c r="B39" s="37">
        <v>24.485173512999999</v>
      </c>
      <c r="D39" s="30" t="s">
        <v>5</v>
      </c>
      <c r="E39" s="50">
        <v>-5650177</v>
      </c>
    </row>
    <row r="40" spans="1:8">
      <c r="A40" s="17" t="s">
        <v>6</v>
      </c>
      <c r="B40" s="37">
        <v>45.150968188079062</v>
      </c>
      <c r="D40" s="30" t="s">
        <v>6</v>
      </c>
      <c r="E40" s="50">
        <v>-11052970</v>
      </c>
      <c r="F40" s="52">
        <f>E40/E41</f>
        <v>0.59436479556952082</v>
      </c>
    </row>
    <row r="41" spans="1:8">
      <c r="A41" s="38" t="s">
        <v>8</v>
      </c>
      <c r="B41" s="39">
        <v>76.34371787585863</v>
      </c>
      <c r="D41" s="31" t="s">
        <v>8</v>
      </c>
      <c r="E41" s="51">
        <v>-18596273</v>
      </c>
      <c r="F41" s="54" t="s">
        <v>39</v>
      </c>
      <c r="G41" s="53">
        <f>E41/B41</f>
        <v>-243586.15898480499</v>
      </c>
      <c r="H41" s="52">
        <f>G41/G31-1</f>
        <v>4.8328696431148011E-2</v>
      </c>
    </row>
    <row r="42" spans="1:8">
      <c r="D42" s="5" t="s">
        <v>24</v>
      </c>
    </row>
    <row r="43" spans="1:8">
      <c r="A43" s="4" t="s">
        <v>16</v>
      </c>
    </row>
    <row r="44" spans="1:8">
      <c r="A44" s="8" t="s">
        <v>0</v>
      </c>
      <c r="B44" s="8" t="s">
        <v>1</v>
      </c>
      <c r="D44" s="25" t="s">
        <v>0</v>
      </c>
      <c r="E44" s="25" t="s">
        <v>1</v>
      </c>
    </row>
    <row r="46" spans="1:8">
      <c r="A46" s="12" t="s">
        <v>13</v>
      </c>
      <c r="B46" s="11"/>
      <c r="D46" s="26" t="s">
        <v>17</v>
      </c>
      <c r="E46" s="27"/>
    </row>
    <row r="47" spans="1:8">
      <c r="A47" s="12" t="s">
        <v>11</v>
      </c>
      <c r="B47" s="11" t="s">
        <v>4</v>
      </c>
      <c r="D47" s="26" t="s">
        <v>11</v>
      </c>
      <c r="E47" s="27" t="s">
        <v>4</v>
      </c>
    </row>
    <row r="48" spans="1:8">
      <c r="A48" s="12" t="s">
        <v>7</v>
      </c>
      <c r="B48" s="40">
        <v>8.0429702573258659</v>
      </c>
      <c r="D48" s="26" t="s">
        <v>7</v>
      </c>
      <c r="E48" s="49">
        <v>-2253222</v>
      </c>
    </row>
    <row r="49" spans="1:8">
      <c r="A49" s="19" t="s">
        <v>5</v>
      </c>
      <c r="B49" s="41">
        <v>14.385384706117643</v>
      </c>
      <c r="D49" s="30" t="s">
        <v>5</v>
      </c>
      <c r="E49" s="50">
        <v>-3316985</v>
      </c>
    </row>
    <row r="50" spans="1:8">
      <c r="A50" s="19" t="s">
        <v>6</v>
      </c>
      <c r="B50" s="41">
        <v>45.271569724336061</v>
      </c>
      <c r="D50" s="30" t="s">
        <v>6</v>
      </c>
      <c r="E50" s="50">
        <v>-11441969</v>
      </c>
      <c r="F50" s="52">
        <f>E50/E51</f>
        <v>0.67257527784805426</v>
      </c>
    </row>
    <row r="51" spans="1:8">
      <c r="A51" s="23" t="s">
        <v>8</v>
      </c>
      <c r="B51" s="42">
        <v>67.699924687779571</v>
      </c>
      <c r="D51" s="31" t="s">
        <v>4</v>
      </c>
      <c r="E51" s="51">
        <v>-17012176</v>
      </c>
      <c r="F51" s="54" t="s">
        <v>39</v>
      </c>
      <c r="G51" s="53">
        <f>E51/B51</f>
        <v>-251287.96048824626</v>
      </c>
      <c r="H51" s="52">
        <f>G51/G41-1</f>
        <v>3.1618387249670032E-2</v>
      </c>
    </row>
    <row r="52" spans="1:8">
      <c r="D52" s="5" t="s">
        <v>25</v>
      </c>
    </row>
    <row r="53" spans="1:8">
      <c r="A53" s="4" t="s">
        <v>18</v>
      </c>
    </row>
    <row r="54" spans="1:8">
      <c r="A54" s="7" t="s">
        <v>0</v>
      </c>
      <c r="B54" s="7" t="s">
        <v>1</v>
      </c>
      <c r="D54" s="8" t="s">
        <v>0</v>
      </c>
      <c r="E54" s="8" t="s">
        <v>1</v>
      </c>
    </row>
    <row r="56" spans="1:8">
      <c r="A56" s="14" t="s">
        <v>13</v>
      </c>
      <c r="B56" s="35"/>
      <c r="D56" s="12" t="s">
        <v>17</v>
      </c>
      <c r="E56" s="11"/>
    </row>
    <row r="57" spans="1:8">
      <c r="A57" s="14" t="s">
        <v>11</v>
      </c>
      <c r="B57" s="35" t="s">
        <v>4</v>
      </c>
      <c r="D57" s="12" t="s">
        <v>11</v>
      </c>
      <c r="E57" s="11" t="s">
        <v>4</v>
      </c>
    </row>
    <row r="58" spans="1:8">
      <c r="A58" s="14" t="s">
        <v>7</v>
      </c>
      <c r="B58" s="43">
        <v>6.7248702573258647</v>
      </c>
      <c r="D58" s="12" t="s">
        <v>7</v>
      </c>
      <c r="E58" s="46">
        <v>-2181364</v>
      </c>
    </row>
    <row r="59" spans="1:8">
      <c r="A59" s="17" t="s">
        <v>5</v>
      </c>
      <c r="B59" s="44">
        <v>16.183484706117643</v>
      </c>
      <c r="D59" s="19" t="s">
        <v>5</v>
      </c>
      <c r="E59" s="47">
        <v>-4339034</v>
      </c>
    </row>
    <row r="60" spans="1:8">
      <c r="A60" s="17" t="s">
        <v>6</v>
      </c>
      <c r="B60" s="44">
        <v>47.129903057636064</v>
      </c>
      <c r="D60" s="19" t="s">
        <v>6</v>
      </c>
      <c r="E60" s="47">
        <v>-13452406</v>
      </c>
      <c r="F60" s="52">
        <f>E60/E61</f>
        <v>0.67353617449007164</v>
      </c>
    </row>
    <row r="61" spans="1:8">
      <c r="A61" s="38" t="s">
        <v>8</v>
      </c>
      <c r="B61" s="45">
        <v>70.038258021079571</v>
      </c>
      <c r="D61" s="23" t="s">
        <v>8</v>
      </c>
      <c r="E61" s="48">
        <v>-19972804</v>
      </c>
      <c r="F61" s="54" t="s">
        <v>39</v>
      </c>
      <c r="G61" s="53">
        <f>E61/B61</f>
        <v>-285169.91376325692</v>
      </c>
      <c r="H61" s="52">
        <f>G61/G51-1</f>
        <v>0.13483317389810034</v>
      </c>
    </row>
    <row r="62" spans="1:8">
      <c r="D62" s="5" t="s">
        <v>22</v>
      </c>
    </row>
    <row r="63" spans="1:8">
      <c r="F63" s="54" t="s">
        <v>40</v>
      </c>
      <c r="G63" s="53">
        <f>G61*B51</f>
        <v>-19305981.684993088</v>
      </c>
    </row>
    <row r="65" spans="1:7">
      <c r="F65" s="54" t="s">
        <v>41</v>
      </c>
      <c r="G65" s="55">
        <f>G63/E51</f>
        <v>1.1348331738981003</v>
      </c>
    </row>
    <row r="67" spans="1:7">
      <c r="F67" s="54" t="s">
        <v>42</v>
      </c>
      <c r="G67" s="52">
        <f>G61/G21-1</f>
        <v>0.29110864217423815</v>
      </c>
    </row>
    <row r="70" spans="1:7">
      <c r="A70" s="5" t="s">
        <v>74</v>
      </c>
    </row>
    <row r="71" spans="1:7">
      <c r="A71" s="5" t="s">
        <v>75</v>
      </c>
    </row>
    <row r="73" spans="1:7">
      <c r="A73" s="4" t="s">
        <v>99</v>
      </c>
    </row>
    <row r="74" spans="1:7">
      <c r="A74" s="7" t="s">
        <v>0</v>
      </c>
      <c r="B74" s="7" t="s">
        <v>1</v>
      </c>
      <c r="D74" s="8" t="s">
        <v>0</v>
      </c>
      <c r="E74" s="8" t="s">
        <v>1</v>
      </c>
    </row>
    <row r="76" spans="1:7">
      <c r="A76" s="14" t="s">
        <v>13</v>
      </c>
      <c r="B76" s="35"/>
      <c r="D76" s="12" t="s">
        <v>17</v>
      </c>
      <c r="E76" s="11"/>
    </row>
    <row r="77" spans="1:7">
      <c r="A77" s="14" t="s">
        <v>11</v>
      </c>
      <c r="B77" s="35" t="s">
        <v>4</v>
      </c>
      <c r="D77" s="12" t="s">
        <v>11</v>
      </c>
      <c r="E77" s="11" t="s">
        <v>4</v>
      </c>
    </row>
    <row r="78" spans="1:7">
      <c r="A78" s="14" t="s">
        <v>7</v>
      </c>
      <c r="B78" s="43">
        <v>6.2247935153258647</v>
      </c>
      <c r="D78" s="12" t="s">
        <v>7</v>
      </c>
      <c r="E78" s="46">
        <v>-2037181</v>
      </c>
    </row>
    <row r="79" spans="1:7">
      <c r="A79" s="17" t="s">
        <v>5</v>
      </c>
      <c r="B79" s="44">
        <v>17.39439541432062</v>
      </c>
      <c r="D79" s="19" t="s">
        <v>5</v>
      </c>
      <c r="E79" s="47">
        <v>-4507388</v>
      </c>
    </row>
    <row r="80" spans="1:7">
      <c r="A80" s="17" t="s">
        <v>6</v>
      </c>
      <c r="B80" s="44">
        <v>38.771126785674902</v>
      </c>
      <c r="D80" s="19" t="s">
        <v>6</v>
      </c>
      <c r="E80" s="47">
        <v>-11701160</v>
      </c>
      <c r="F80" s="52">
        <f>E80/E81</f>
        <v>0.64130953605635599</v>
      </c>
    </row>
    <row r="81" spans="1:8">
      <c r="A81" s="38" t="s">
        <v>8</v>
      </c>
      <c r="B81" s="45">
        <v>62.390315715321385</v>
      </c>
      <c r="D81" s="23" t="s">
        <v>8</v>
      </c>
      <c r="E81" s="48">
        <v>-18245729</v>
      </c>
      <c r="F81" s="54" t="s">
        <v>39</v>
      </c>
      <c r="G81" s="53">
        <f>E81/B81</f>
        <v>-292444.88973661885</v>
      </c>
      <c r="H81" s="52">
        <f>G81/G61-1</f>
        <v>2.5511022103830605E-2</v>
      </c>
    </row>
    <row r="82" spans="1:8">
      <c r="D82" s="5" t="s">
        <v>102</v>
      </c>
    </row>
    <row r="84" spans="1:8">
      <c r="A84" s="4" t="s">
        <v>100</v>
      </c>
    </row>
    <row r="85" spans="1:8">
      <c r="A85" s="7" t="s">
        <v>0</v>
      </c>
      <c r="B85" s="7" t="s">
        <v>1</v>
      </c>
      <c r="D85" s="8" t="s">
        <v>0</v>
      </c>
      <c r="E85" s="8" t="s">
        <v>1</v>
      </c>
    </row>
    <row r="87" spans="1:8">
      <c r="A87" s="14" t="s">
        <v>13</v>
      </c>
      <c r="B87" s="35"/>
      <c r="D87" s="12" t="s">
        <v>17</v>
      </c>
      <c r="E87" s="11"/>
    </row>
    <row r="88" spans="1:8">
      <c r="A88" s="14" t="s">
        <v>11</v>
      </c>
      <c r="B88" s="35" t="s">
        <v>4</v>
      </c>
      <c r="D88" s="12" t="s">
        <v>11</v>
      </c>
      <c r="E88" s="11" t="s">
        <v>4</v>
      </c>
    </row>
    <row r="89" spans="1:8">
      <c r="A89" s="14" t="s">
        <v>7</v>
      </c>
      <c r="B89" s="43">
        <v>6.2247935153258647</v>
      </c>
      <c r="D89" s="12" t="s">
        <v>7</v>
      </c>
      <c r="E89" s="46">
        <v>-2022020</v>
      </c>
    </row>
    <row r="90" spans="1:8">
      <c r="A90" s="17" t="s">
        <v>5</v>
      </c>
      <c r="B90" s="44">
        <v>20.39439541432062</v>
      </c>
      <c r="D90" s="19" t="s">
        <v>5</v>
      </c>
      <c r="E90" s="47">
        <v>-5150512</v>
      </c>
    </row>
    <row r="91" spans="1:8">
      <c r="A91" s="17" t="s">
        <v>6</v>
      </c>
      <c r="B91" s="44">
        <v>38.771126785674902</v>
      </c>
      <c r="D91" s="19" t="s">
        <v>6</v>
      </c>
      <c r="E91" s="47">
        <v>-11592331</v>
      </c>
      <c r="F91" s="52">
        <f>E91/E92</f>
        <v>0.61776795279560526</v>
      </c>
    </row>
    <row r="92" spans="1:8">
      <c r="A92" s="38" t="s">
        <v>8</v>
      </c>
      <c r="B92" s="45">
        <v>65.390315715321393</v>
      </c>
      <c r="D92" s="23" t="s">
        <v>8</v>
      </c>
      <c r="E92" s="48">
        <v>-18764863</v>
      </c>
      <c r="F92" s="54" t="s">
        <v>39</v>
      </c>
      <c r="G92" s="53">
        <f>E92/B92</f>
        <v>-286967.00413090782</v>
      </c>
    </row>
    <row r="93" spans="1:8">
      <c r="D93" s="5" t="s">
        <v>101</v>
      </c>
    </row>
  </sheetData>
  <sortState ref="D78:E80">
    <sortCondition ref="D78"/>
  </sortState>
  <pageMargins left="0.7" right="0.7" top="0.75" bottom="0.75" header="0.3" footer="0.3"/>
  <pageSetup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8"/>
  <sheetViews>
    <sheetView workbookViewId="0">
      <selection activeCell="E40" sqref="E40"/>
    </sheetView>
  </sheetViews>
  <sheetFormatPr defaultRowHeight="15"/>
  <cols>
    <col min="1" max="1" width="12.85546875" bestFit="1" customWidth="1"/>
    <col min="2" max="2" width="11.5703125" customWidth="1"/>
    <col min="3" max="3" width="11.42578125" customWidth="1"/>
    <col min="4" max="4" width="13.5703125" customWidth="1"/>
    <col min="5" max="5" width="10.85546875" bestFit="1" customWidth="1"/>
    <col min="6" max="6" width="14.5703125" customWidth="1"/>
  </cols>
  <sheetData>
    <row r="2" spans="1:6">
      <c r="A2" t="s">
        <v>38</v>
      </c>
      <c r="B2" t="s">
        <v>34</v>
      </c>
      <c r="C2" t="s">
        <v>35</v>
      </c>
      <c r="D2" t="s">
        <v>36</v>
      </c>
      <c r="E2" t="s">
        <v>4</v>
      </c>
      <c r="F2" t="s">
        <v>37</v>
      </c>
    </row>
    <row r="3" spans="1:6">
      <c r="A3" t="s">
        <v>28</v>
      </c>
      <c r="B3" s="1">
        <v>1898702</v>
      </c>
      <c r="C3" s="1">
        <v>3116274</v>
      </c>
      <c r="D3" s="1">
        <v>1798172</v>
      </c>
      <c r="E3" s="1">
        <f>SUM(B3:D3)</f>
        <v>6813148</v>
      </c>
      <c r="F3" s="1">
        <v>7454859</v>
      </c>
    </row>
    <row r="4" spans="1:6">
      <c r="A4" t="s">
        <v>29</v>
      </c>
      <c r="B4" s="1">
        <v>1744929</v>
      </c>
      <c r="C4" s="1">
        <v>3260081</v>
      </c>
      <c r="D4" s="1">
        <v>2012294</v>
      </c>
      <c r="E4" s="1">
        <f t="shared" ref="E4:E8" si="0">SUM(B4:D4)</f>
        <v>7017304</v>
      </c>
      <c r="F4" s="1">
        <v>7521487</v>
      </c>
    </row>
    <row r="5" spans="1:6">
      <c r="A5" t="s">
        <v>30</v>
      </c>
      <c r="B5" s="1">
        <v>2189182</v>
      </c>
      <c r="C5" s="1">
        <v>4002989</v>
      </c>
      <c r="D5" s="1">
        <v>3506887</v>
      </c>
      <c r="E5" s="1">
        <f t="shared" si="0"/>
        <v>9699058</v>
      </c>
      <c r="F5" s="1">
        <v>10233518</v>
      </c>
    </row>
    <row r="6" spans="1:6">
      <c r="A6" t="s">
        <v>31</v>
      </c>
      <c r="B6" s="1">
        <v>2196767.62</v>
      </c>
      <c r="C6" s="1">
        <v>3899591.8600000003</v>
      </c>
      <c r="D6" s="1">
        <v>3387901.38</v>
      </c>
      <c r="E6" s="1">
        <f t="shared" si="0"/>
        <v>9484260.8599999994</v>
      </c>
      <c r="F6" s="1">
        <v>12086157</v>
      </c>
    </row>
    <row r="7" spans="1:6">
      <c r="A7" t="s">
        <v>32</v>
      </c>
      <c r="B7" s="1">
        <v>2423661.9617014998</v>
      </c>
      <c r="C7" s="1">
        <v>4475447.050179</v>
      </c>
      <c r="D7" s="1">
        <v>3241550.0829090746</v>
      </c>
      <c r="E7" s="1">
        <f t="shared" si="0"/>
        <v>10140659.094789576</v>
      </c>
      <c r="F7" s="1">
        <v>9713978</v>
      </c>
    </row>
    <row r="8" spans="1:6">
      <c r="A8" t="s">
        <v>33</v>
      </c>
      <c r="B8" s="1">
        <v>2568967.0451691211</v>
      </c>
      <c r="C8" s="1">
        <v>4748001.7755349018</v>
      </c>
      <c r="D8" s="1">
        <v>3753882.4253758797</v>
      </c>
      <c r="E8" s="1">
        <f t="shared" si="0"/>
        <v>11070851.246079903</v>
      </c>
      <c r="F8" s="1"/>
    </row>
  </sheetData>
  <printOptions horizontalCentered="1"/>
  <pageMargins left="0.7" right="0.7" top="0.75" bottom="0.75" header="0.3" footer="0.3"/>
  <pageSetup orientation="portrait" r:id="rId1"/>
  <headerFooter>
    <oddHeader>&amp;CWastewater Permitting Fee Revenue History</oddHeader>
    <oddFooter>&amp;L&amp;F/&amp;A
&amp;D &amp;T&amp;RPage &amp;P of &amp;N
alc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40"/>
  <sheetViews>
    <sheetView topLeftCell="A19" workbookViewId="0">
      <selection activeCell="H40" sqref="A1:H40"/>
    </sheetView>
  </sheetViews>
  <sheetFormatPr defaultRowHeight="15"/>
  <cols>
    <col min="1" max="1" width="17.7109375" bestFit="1" customWidth="1"/>
    <col min="2" max="2" width="8.140625" bestFit="1" customWidth="1"/>
    <col min="3" max="3" width="14" bestFit="1" customWidth="1"/>
    <col min="4" max="4" width="14.28515625" bestFit="1" customWidth="1"/>
    <col min="5" max="5" width="14" bestFit="1" customWidth="1"/>
    <col min="6" max="6" width="15" bestFit="1" customWidth="1"/>
    <col min="7" max="7" width="12.28515625" bestFit="1" customWidth="1"/>
    <col min="8" max="8" width="15" bestFit="1" customWidth="1"/>
  </cols>
  <sheetData>
    <row r="3" spans="1:8">
      <c r="A3" s="75" t="s">
        <v>12</v>
      </c>
    </row>
    <row r="4" spans="1:8">
      <c r="A4" s="56" t="s">
        <v>0</v>
      </c>
      <c r="B4" s="56" t="s">
        <v>1</v>
      </c>
    </row>
    <row r="6" spans="1:8">
      <c r="A6" s="57" t="s">
        <v>17</v>
      </c>
      <c r="B6" s="58"/>
      <c r="C6" s="57" t="s">
        <v>56</v>
      </c>
      <c r="D6" s="58"/>
      <c r="E6" s="58"/>
      <c r="F6" s="58"/>
      <c r="G6" s="58"/>
      <c r="H6" s="59"/>
    </row>
    <row r="7" spans="1:8">
      <c r="A7" s="57" t="s">
        <v>43</v>
      </c>
      <c r="B7" s="57" t="s">
        <v>44</v>
      </c>
      <c r="C7" s="57" t="s">
        <v>57</v>
      </c>
      <c r="D7" s="60" t="s">
        <v>58</v>
      </c>
      <c r="E7" s="60" t="s">
        <v>59</v>
      </c>
      <c r="F7" s="60" t="s">
        <v>60</v>
      </c>
      <c r="G7" s="60" t="s">
        <v>61</v>
      </c>
      <c r="H7" s="61" t="s">
        <v>8</v>
      </c>
    </row>
    <row r="8" spans="1:8">
      <c r="A8" s="57" t="s">
        <v>45</v>
      </c>
      <c r="B8" s="57" t="s">
        <v>45</v>
      </c>
      <c r="C8" s="62">
        <v>1516500</v>
      </c>
      <c r="D8" s="63">
        <v>4238260</v>
      </c>
      <c r="E8" s="63">
        <v>6385</v>
      </c>
      <c r="F8" s="63">
        <v>10970728</v>
      </c>
      <c r="G8" s="63">
        <v>239465</v>
      </c>
      <c r="H8" s="64">
        <v>16971338</v>
      </c>
    </row>
    <row r="9" spans="1:8">
      <c r="A9" s="57" t="s">
        <v>46</v>
      </c>
      <c r="B9" s="58"/>
      <c r="C9" s="62">
        <v>1516500</v>
      </c>
      <c r="D9" s="63">
        <v>4238260</v>
      </c>
      <c r="E9" s="63">
        <v>6385</v>
      </c>
      <c r="F9" s="63">
        <v>10970728</v>
      </c>
      <c r="G9" s="63">
        <v>239465</v>
      </c>
      <c r="H9" s="61">
        <v>16971338</v>
      </c>
    </row>
    <row r="10" spans="1:8">
      <c r="A10" s="57" t="s">
        <v>47</v>
      </c>
      <c r="B10" s="57" t="s">
        <v>48</v>
      </c>
      <c r="C10" s="62">
        <v>-1001193</v>
      </c>
      <c r="D10" s="63">
        <v>-2990923</v>
      </c>
      <c r="E10" s="63"/>
      <c r="F10" s="63">
        <v>-5190765</v>
      </c>
      <c r="G10" s="63">
        <v>-54679</v>
      </c>
      <c r="H10" s="64">
        <v>-9237560</v>
      </c>
    </row>
    <row r="11" spans="1:8">
      <c r="A11" s="65"/>
      <c r="B11" s="66" t="s">
        <v>49</v>
      </c>
      <c r="C11" s="67">
        <v>-266173</v>
      </c>
      <c r="D11" s="68">
        <v>-1247337</v>
      </c>
      <c r="E11" s="68">
        <v>0</v>
      </c>
      <c r="F11" s="68">
        <v>-985848</v>
      </c>
      <c r="G11" s="68">
        <v>-151522</v>
      </c>
      <c r="H11" s="69">
        <v>-2650880</v>
      </c>
    </row>
    <row r="12" spans="1:8">
      <c r="A12" s="65"/>
      <c r="B12" s="66" t="s">
        <v>50</v>
      </c>
      <c r="C12" s="67"/>
      <c r="D12" s="68"/>
      <c r="E12" s="68"/>
      <c r="F12" s="68">
        <v>-194778</v>
      </c>
      <c r="G12" s="68"/>
      <c r="H12" s="69">
        <v>-194778</v>
      </c>
    </row>
    <row r="13" spans="1:8">
      <c r="A13" s="65"/>
      <c r="B13" s="66" t="s">
        <v>51</v>
      </c>
      <c r="C13" s="67">
        <v>-52803</v>
      </c>
      <c r="D13" s="68"/>
      <c r="E13" s="68"/>
      <c r="F13" s="68"/>
      <c r="G13" s="68">
        <v>-22544</v>
      </c>
      <c r="H13" s="69">
        <v>-75347</v>
      </c>
    </row>
    <row r="14" spans="1:8">
      <c r="A14" s="65"/>
      <c r="B14" s="66" t="s">
        <v>52</v>
      </c>
      <c r="C14" s="67">
        <v>-196331</v>
      </c>
      <c r="D14" s="68"/>
      <c r="E14" s="68"/>
      <c r="F14" s="68">
        <v>-1017468</v>
      </c>
      <c r="G14" s="68">
        <v>-10720</v>
      </c>
      <c r="H14" s="69">
        <v>-1224519</v>
      </c>
    </row>
    <row r="15" spans="1:8">
      <c r="A15" s="57" t="s">
        <v>53</v>
      </c>
      <c r="B15" s="58"/>
      <c r="C15" s="62">
        <v>-1516500</v>
      </c>
      <c r="D15" s="63">
        <v>-4238260</v>
      </c>
      <c r="E15" s="63">
        <v>0</v>
      </c>
      <c r="F15" s="63">
        <v>-7388859</v>
      </c>
      <c r="G15" s="63">
        <v>-239465</v>
      </c>
      <c r="H15" s="61">
        <v>-13383084</v>
      </c>
    </row>
    <row r="16" spans="1:8">
      <c r="A16" s="57" t="s">
        <v>54</v>
      </c>
      <c r="B16" s="57" t="s">
        <v>54</v>
      </c>
      <c r="C16" s="62">
        <v>6.3597010600000008</v>
      </c>
      <c r="D16" s="63">
        <v>20.629105630000002</v>
      </c>
      <c r="E16" s="63"/>
      <c r="F16" s="63">
        <v>33.253193298079069</v>
      </c>
      <c r="G16" s="63">
        <v>0.35</v>
      </c>
      <c r="H16" s="61">
        <v>60.591999988079074</v>
      </c>
    </row>
    <row r="17" spans="1:8">
      <c r="A17" s="57" t="s">
        <v>55</v>
      </c>
      <c r="B17" s="58"/>
      <c r="C17" s="62">
        <v>6.3597010600000008</v>
      </c>
      <c r="D17" s="63">
        <v>20.629105630000002</v>
      </c>
      <c r="E17" s="63"/>
      <c r="F17" s="63">
        <v>33.253193298079069</v>
      </c>
      <c r="G17" s="63">
        <v>0.35</v>
      </c>
      <c r="H17" s="61">
        <v>60.591999988079074</v>
      </c>
    </row>
    <row r="18" spans="1:8">
      <c r="A18" s="73" t="s">
        <v>8</v>
      </c>
      <c r="B18" s="74"/>
      <c r="C18" s="70">
        <v>6.3597010600000008</v>
      </c>
      <c r="D18" s="71">
        <v>20.629105630000002</v>
      </c>
      <c r="E18" s="71">
        <v>6385</v>
      </c>
      <c r="F18" s="71">
        <v>3581902.2531932979</v>
      </c>
      <c r="G18" s="71">
        <v>0.35</v>
      </c>
      <c r="H18" s="72">
        <v>3588314.5919999881</v>
      </c>
    </row>
    <row r="20" spans="1:8">
      <c r="G20" t="s">
        <v>71</v>
      </c>
      <c r="H20" s="68">
        <f>H10/H16</f>
        <v>-152455.10961541798</v>
      </c>
    </row>
    <row r="22" spans="1:8">
      <c r="A22" s="56" t="s">
        <v>62</v>
      </c>
      <c r="B22" s="56" t="s">
        <v>63</v>
      </c>
    </row>
    <row r="23" spans="1:8">
      <c r="A23" s="56" t="s">
        <v>0</v>
      </c>
      <c r="B23" s="56" t="s">
        <v>1</v>
      </c>
    </row>
    <row r="25" spans="1:8">
      <c r="A25" s="57" t="s">
        <v>17</v>
      </c>
      <c r="B25" s="58"/>
      <c r="C25" s="57" t="s">
        <v>56</v>
      </c>
      <c r="D25" s="58"/>
      <c r="E25" s="58"/>
      <c r="F25" s="58"/>
      <c r="G25" s="59"/>
    </row>
    <row r="26" spans="1:8">
      <c r="A26" s="57" t="s">
        <v>43</v>
      </c>
      <c r="B26" s="57" t="s">
        <v>44</v>
      </c>
      <c r="C26" s="57" t="s">
        <v>57</v>
      </c>
      <c r="D26" s="60" t="s">
        <v>61</v>
      </c>
      <c r="E26" s="60" t="s">
        <v>58</v>
      </c>
      <c r="F26" s="60" t="s">
        <v>60</v>
      </c>
      <c r="G26" s="76" t="s">
        <v>8</v>
      </c>
    </row>
    <row r="27" spans="1:8">
      <c r="A27" s="57" t="s">
        <v>45</v>
      </c>
      <c r="B27" s="57" t="s">
        <v>45</v>
      </c>
      <c r="C27" s="77">
        <v>2000014</v>
      </c>
      <c r="D27" s="78">
        <v>253208</v>
      </c>
      <c r="E27" s="78">
        <v>3775953</v>
      </c>
      <c r="F27" s="78">
        <v>11469420</v>
      </c>
      <c r="G27" s="79">
        <v>17498595</v>
      </c>
    </row>
    <row r="28" spans="1:8">
      <c r="A28" s="57" t="s">
        <v>46</v>
      </c>
      <c r="B28" s="58"/>
      <c r="C28" s="77">
        <v>2000014</v>
      </c>
      <c r="D28" s="78">
        <v>253208</v>
      </c>
      <c r="E28" s="78">
        <v>3775953</v>
      </c>
      <c r="F28" s="78">
        <v>11469420</v>
      </c>
      <c r="G28" s="79">
        <v>17498595</v>
      </c>
    </row>
    <row r="29" spans="1:8">
      <c r="A29" s="57" t="s">
        <v>47</v>
      </c>
      <c r="B29" s="57" t="s">
        <v>64</v>
      </c>
      <c r="C29" s="77">
        <v>-1331010</v>
      </c>
      <c r="D29" s="78"/>
      <c r="E29" s="78">
        <v>-3351790</v>
      </c>
      <c r="F29" s="78">
        <v>-9932664</v>
      </c>
      <c r="G29" s="79">
        <v>-14615464</v>
      </c>
      <c r="H29" s="68"/>
    </row>
    <row r="30" spans="1:8">
      <c r="A30" s="65"/>
      <c r="B30" s="66" t="s">
        <v>65</v>
      </c>
      <c r="C30" s="80">
        <v>-242865</v>
      </c>
      <c r="D30" s="1">
        <v>-261057</v>
      </c>
      <c r="E30" s="1">
        <v>-987244</v>
      </c>
      <c r="F30" s="1">
        <v>-1421131</v>
      </c>
      <c r="G30" s="81">
        <v>-2912297</v>
      </c>
      <c r="H30" s="88">
        <f>G30/H11-1</f>
        <v>9.8615176846933883E-2</v>
      </c>
    </row>
    <row r="31" spans="1:8">
      <c r="A31" s="65"/>
      <c r="B31" s="66" t="s">
        <v>66</v>
      </c>
      <c r="C31" s="80"/>
      <c r="D31" s="1"/>
      <c r="E31" s="1"/>
      <c r="F31" s="1">
        <v>-211393</v>
      </c>
      <c r="G31" s="81">
        <v>-211393</v>
      </c>
      <c r="H31" s="88">
        <f t="shared" ref="H31:H32" si="0">G31/H12-1</f>
        <v>8.5302241526250322E-2</v>
      </c>
    </row>
    <row r="32" spans="1:8">
      <c r="A32" s="65"/>
      <c r="B32" s="66" t="s">
        <v>67</v>
      </c>
      <c r="C32" s="80">
        <v>-93537</v>
      </c>
      <c r="D32" s="1"/>
      <c r="E32" s="1"/>
      <c r="F32" s="1"/>
      <c r="G32" s="81">
        <v>-93537</v>
      </c>
      <c r="H32" s="88">
        <f t="shared" si="0"/>
        <v>0.24141638021420886</v>
      </c>
    </row>
    <row r="33" spans="1:7">
      <c r="A33" s="65"/>
      <c r="B33" s="66" t="s">
        <v>68</v>
      </c>
      <c r="C33" s="80">
        <v>-252895</v>
      </c>
      <c r="D33" s="1"/>
      <c r="E33" s="1"/>
      <c r="F33" s="1">
        <v>-1887218</v>
      </c>
      <c r="G33" s="81">
        <v>-2140113</v>
      </c>
    </row>
    <row r="34" spans="1:7">
      <c r="A34" s="57" t="s">
        <v>53</v>
      </c>
      <c r="B34" s="58"/>
      <c r="C34" s="77">
        <v>-1920307</v>
      </c>
      <c r="D34" s="78">
        <v>-261057</v>
      </c>
      <c r="E34" s="78">
        <v>-4339034</v>
      </c>
      <c r="F34" s="78">
        <v>-13452406</v>
      </c>
      <c r="G34" s="79">
        <v>-19972804</v>
      </c>
    </row>
    <row r="35" spans="1:7">
      <c r="A35" s="57" t="s">
        <v>69</v>
      </c>
      <c r="B35" s="57" t="s">
        <v>69</v>
      </c>
      <c r="C35" s="82">
        <v>6.7248702573258647</v>
      </c>
      <c r="D35" s="83"/>
      <c r="E35" s="83">
        <v>16.183484706117643</v>
      </c>
      <c r="F35" s="83">
        <v>47.129903057636064</v>
      </c>
      <c r="G35" s="84">
        <v>70.038258021079571</v>
      </c>
    </row>
    <row r="36" spans="1:7">
      <c r="A36" s="73" t="s">
        <v>70</v>
      </c>
      <c r="B36" s="74"/>
      <c r="C36" s="85">
        <v>6.7248702573258647</v>
      </c>
      <c r="D36" s="86"/>
      <c r="E36" s="86">
        <v>16.183484706117643</v>
      </c>
      <c r="F36" s="86">
        <v>47.129903057636064</v>
      </c>
      <c r="G36" s="87">
        <v>70.038258021079571</v>
      </c>
    </row>
    <row r="38" spans="1:7">
      <c r="F38" t="s">
        <v>71</v>
      </c>
      <c r="G38" s="68">
        <f>G29/G35</f>
        <v>-208678.29116482523</v>
      </c>
    </row>
    <row r="40" spans="1:7">
      <c r="F40" s="89" t="s">
        <v>72</v>
      </c>
      <c r="G40" s="88">
        <f>G38/H20-1</f>
        <v>0.36878515709467119</v>
      </c>
    </row>
  </sheetData>
  <pageMargins left="0.7" right="0.7" top="0.75" bottom="0.75" header="0.3" footer="0.3"/>
  <pageSetup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8" sqref="A2:D8"/>
    </sheetView>
  </sheetViews>
  <sheetFormatPr defaultRowHeight="15"/>
  <cols>
    <col min="1" max="1" width="20.42578125" bestFit="1" customWidth="1"/>
    <col min="3" max="3" width="11.42578125" bestFit="1" customWidth="1"/>
    <col min="4" max="4" width="11.85546875" customWidth="1"/>
  </cols>
  <sheetData>
    <row r="2" spans="1:4" ht="30">
      <c r="A2" s="93" t="s">
        <v>97</v>
      </c>
      <c r="B2" s="93" t="s">
        <v>54</v>
      </c>
      <c r="C2" s="94" t="s">
        <v>96</v>
      </c>
      <c r="D2" s="94" t="s">
        <v>95</v>
      </c>
    </row>
    <row r="3" spans="1:4">
      <c r="A3" s="93" t="s">
        <v>28</v>
      </c>
      <c r="B3" s="93">
        <v>58</v>
      </c>
      <c r="C3" s="93" t="s">
        <v>94</v>
      </c>
      <c r="D3" s="92">
        <v>0.61</v>
      </c>
    </row>
    <row r="4" spans="1:4">
      <c r="A4" s="93" t="s">
        <v>29</v>
      </c>
      <c r="B4" s="93">
        <v>61</v>
      </c>
      <c r="C4" s="93" t="s">
        <v>93</v>
      </c>
      <c r="D4" s="92">
        <v>0.55000000000000004</v>
      </c>
    </row>
    <row r="5" spans="1:4">
      <c r="A5" s="93" t="s">
        <v>30</v>
      </c>
      <c r="B5" s="93">
        <v>78</v>
      </c>
      <c r="C5" s="93" t="s">
        <v>92</v>
      </c>
      <c r="D5" s="92">
        <v>0.54</v>
      </c>
    </row>
    <row r="6" spans="1:4">
      <c r="A6" s="93" t="s">
        <v>31</v>
      </c>
      <c r="B6" s="93">
        <v>76</v>
      </c>
      <c r="C6" s="93" t="s">
        <v>91</v>
      </c>
      <c r="D6" s="92">
        <v>0.59</v>
      </c>
    </row>
    <row r="7" spans="1:4">
      <c r="A7" s="93" t="s">
        <v>90</v>
      </c>
      <c r="B7" s="93">
        <v>68</v>
      </c>
      <c r="C7" s="93" t="s">
        <v>89</v>
      </c>
      <c r="D7" s="92">
        <v>0.67</v>
      </c>
    </row>
    <row r="8" spans="1:4">
      <c r="A8" s="93" t="s">
        <v>98</v>
      </c>
      <c r="B8" s="93">
        <v>70</v>
      </c>
      <c r="C8" s="93" t="s">
        <v>88</v>
      </c>
      <c r="D8" s="92">
        <v>0.67</v>
      </c>
    </row>
  </sheetData>
  <printOptions horizontalCentered="1"/>
  <pageMargins left="0.7" right="0.7" top="0.75" bottom="0.75" header="0.3" footer="0.3"/>
  <pageSetup orientation="portrait" r:id="rId1"/>
  <headerFooter>
    <oddHeader>&amp;CWastewater Program Budget History</oddHeader>
    <oddFooter>&amp;L&amp;F/&amp;A
&amp;D &amp;T&amp;RPage &amp;P of &amp;N
alc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3"/>
  <sheetViews>
    <sheetView workbookViewId="0">
      <selection activeCell="G43" sqref="A1:G43"/>
    </sheetView>
  </sheetViews>
  <sheetFormatPr defaultRowHeight="15"/>
  <cols>
    <col min="1" max="1" width="20.28515625" customWidth="1"/>
    <col min="2" max="2" width="40.42578125" bestFit="1" customWidth="1"/>
    <col min="3" max="3" width="10.5703125" bestFit="1" customWidth="1"/>
    <col min="4" max="4" width="9" bestFit="1" customWidth="1"/>
    <col min="5" max="5" width="10.5703125" bestFit="1" customWidth="1"/>
    <col min="6" max="7" width="11.5703125" bestFit="1" customWidth="1"/>
  </cols>
  <sheetData>
    <row r="1" spans="1:7">
      <c r="A1" s="56" t="s">
        <v>62</v>
      </c>
      <c r="B1" s="56" t="s">
        <v>63</v>
      </c>
    </row>
    <row r="2" spans="1:7">
      <c r="A2" s="56" t="s">
        <v>0</v>
      </c>
      <c r="B2" s="56" t="s">
        <v>1</v>
      </c>
    </row>
    <row r="4" spans="1:7">
      <c r="A4" s="57" t="s">
        <v>17</v>
      </c>
      <c r="B4" s="58"/>
      <c r="C4" s="57" t="s">
        <v>56</v>
      </c>
      <c r="D4" s="58"/>
      <c r="E4" s="58"/>
      <c r="F4" s="58"/>
      <c r="G4" s="59"/>
    </row>
    <row r="5" spans="1:7">
      <c r="A5" s="57" t="s">
        <v>43</v>
      </c>
      <c r="B5" s="57" t="s">
        <v>44</v>
      </c>
      <c r="C5" s="57" t="s">
        <v>57</v>
      </c>
      <c r="D5" s="60" t="s">
        <v>61</v>
      </c>
      <c r="E5" s="60" t="s">
        <v>58</v>
      </c>
      <c r="F5" s="60" t="s">
        <v>60</v>
      </c>
      <c r="G5" s="76" t="s">
        <v>8</v>
      </c>
    </row>
    <row r="6" spans="1:7">
      <c r="A6" s="57" t="s">
        <v>45</v>
      </c>
      <c r="B6" s="57" t="s">
        <v>45</v>
      </c>
      <c r="C6" s="77">
        <v>1738399</v>
      </c>
      <c r="D6" s="91">
        <v>261057</v>
      </c>
      <c r="E6" s="91">
        <v>4339034</v>
      </c>
      <c r="F6" s="78">
        <v>11469420</v>
      </c>
      <c r="G6" s="79">
        <f>SUM(C6:F6)</f>
        <v>17807910</v>
      </c>
    </row>
    <row r="7" spans="1:7">
      <c r="A7" s="57" t="s">
        <v>46</v>
      </c>
      <c r="B7" s="58"/>
      <c r="C7" s="77">
        <v>1738399</v>
      </c>
      <c r="D7" s="91">
        <v>261057</v>
      </c>
      <c r="E7" s="91">
        <v>4339034</v>
      </c>
      <c r="F7" s="78">
        <v>11469420</v>
      </c>
      <c r="G7" s="79">
        <f>SUM(C7:F7)</f>
        <v>17807910</v>
      </c>
    </row>
    <row r="8" spans="1:7">
      <c r="A8" s="57" t="s">
        <v>47</v>
      </c>
      <c r="B8" s="57" t="s">
        <v>64</v>
      </c>
      <c r="C8" s="77">
        <v>-1331010</v>
      </c>
      <c r="D8" s="78"/>
      <c r="E8" s="78">
        <v>-3351790</v>
      </c>
      <c r="F8" s="78">
        <v>-9932664</v>
      </c>
      <c r="G8" s="79">
        <v>-14615464</v>
      </c>
    </row>
    <row r="9" spans="1:7">
      <c r="A9" s="65"/>
      <c r="B9" s="66" t="s">
        <v>65</v>
      </c>
      <c r="C9" s="80">
        <v>-242865</v>
      </c>
      <c r="D9" s="1">
        <v>-261057</v>
      </c>
      <c r="E9" s="1">
        <v>-987244</v>
      </c>
      <c r="F9" s="1">
        <v>-1421131</v>
      </c>
      <c r="G9" s="81">
        <v>-2912297</v>
      </c>
    </row>
    <row r="10" spans="1:7">
      <c r="A10" s="65"/>
      <c r="B10" s="66" t="s">
        <v>66</v>
      </c>
      <c r="C10" s="80"/>
      <c r="D10" s="1"/>
      <c r="E10" s="1"/>
      <c r="F10" s="1">
        <v>-211393</v>
      </c>
      <c r="G10" s="81">
        <v>-211393</v>
      </c>
    </row>
    <row r="11" spans="1:7">
      <c r="A11" s="65"/>
      <c r="B11" s="66" t="s">
        <v>67</v>
      </c>
      <c r="C11" s="80">
        <v>-93537</v>
      </c>
      <c r="D11" s="1"/>
      <c r="E11" s="1"/>
      <c r="F11" s="1"/>
      <c r="G11" s="81">
        <v>-93537</v>
      </c>
    </row>
    <row r="12" spans="1:7">
      <c r="A12" s="65"/>
      <c r="B12" s="66" t="s">
        <v>68</v>
      </c>
      <c r="C12" s="80">
        <v>-252895</v>
      </c>
      <c r="D12" s="1"/>
      <c r="E12" s="1"/>
      <c r="F12" s="1">
        <v>-1887218</v>
      </c>
      <c r="G12" s="81">
        <v>-2140113</v>
      </c>
    </row>
    <row r="13" spans="1:7">
      <c r="A13" s="57" t="s">
        <v>53</v>
      </c>
      <c r="B13" s="58"/>
      <c r="C13" s="77">
        <v>-1920307</v>
      </c>
      <c r="D13" s="78">
        <v>-261057</v>
      </c>
      <c r="E13" s="78">
        <v>-4339034</v>
      </c>
      <c r="F13" s="78">
        <v>-13452406</v>
      </c>
      <c r="G13" s="79">
        <v>-19972804</v>
      </c>
    </row>
    <row r="14" spans="1:7">
      <c r="A14" s="57" t="s">
        <v>69</v>
      </c>
      <c r="B14" s="57" t="s">
        <v>69</v>
      </c>
      <c r="C14" s="82">
        <v>6.7248702573258647</v>
      </c>
      <c r="D14" s="83"/>
      <c r="E14" s="83">
        <v>16.183484706117643</v>
      </c>
      <c r="F14" s="83">
        <v>47.129903057636064</v>
      </c>
      <c r="G14" s="84">
        <v>70.038258021079571</v>
      </c>
    </row>
    <row r="15" spans="1:7">
      <c r="A15" s="73" t="s">
        <v>70</v>
      </c>
      <c r="B15" s="74"/>
      <c r="C15" s="85">
        <v>6.7248702573258647</v>
      </c>
      <c r="D15" s="86"/>
      <c r="E15" s="86">
        <v>16.183484706117643</v>
      </c>
      <c r="F15" s="86">
        <v>47.129903057636064</v>
      </c>
      <c r="G15" s="87">
        <v>70.038258021079571</v>
      </c>
    </row>
    <row r="16" spans="1:7">
      <c r="B16" s="90" t="s">
        <v>78</v>
      </c>
      <c r="C16" s="88">
        <f>C13/$G$13</f>
        <v>9.6146089452437425E-2</v>
      </c>
      <c r="D16" s="88">
        <f t="shared" ref="D16:F16" si="0">D13/$G$13</f>
        <v>1.3070623433745206E-2</v>
      </c>
      <c r="E16" s="88">
        <f t="shared" si="0"/>
        <v>0.21724711262374577</v>
      </c>
      <c r="F16" s="88">
        <f t="shared" si="0"/>
        <v>0.67353617449007164</v>
      </c>
    </row>
    <row r="18" spans="1:7">
      <c r="B18" t="s">
        <v>76</v>
      </c>
      <c r="C18" s="1">
        <f>C7+C13</f>
        <v>-181908</v>
      </c>
      <c r="D18" s="1">
        <f>D6+D13</f>
        <v>0</v>
      </c>
      <c r="E18" s="1">
        <f t="shared" ref="E18:G18" si="1">E6+E13</f>
        <v>0</v>
      </c>
      <c r="F18" s="1">
        <f t="shared" si="1"/>
        <v>-1982986</v>
      </c>
      <c r="G18" s="1">
        <f t="shared" si="1"/>
        <v>-2164894</v>
      </c>
    </row>
    <row r="20" spans="1:7">
      <c r="B20" s="89" t="s">
        <v>77</v>
      </c>
      <c r="C20" s="1">
        <f>C13-C18</f>
        <v>-1738399</v>
      </c>
      <c r="D20" s="1">
        <f t="shared" ref="D20:G20" si="2">D13-D18</f>
        <v>-261057</v>
      </c>
      <c r="E20" s="1">
        <f t="shared" si="2"/>
        <v>-4339034</v>
      </c>
      <c r="F20" s="1">
        <f t="shared" si="2"/>
        <v>-11469420</v>
      </c>
      <c r="G20" s="1">
        <f t="shared" si="2"/>
        <v>-17807910</v>
      </c>
    </row>
    <row r="21" spans="1:7">
      <c r="B21" s="90" t="s">
        <v>78</v>
      </c>
      <c r="C21" s="88">
        <f>C20/$G$20</f>
        <v>9.761948482444037E-2</v>
      </c>
      <c r="D21" s="88">
        <f t="shared" ref="D21:F21" si="3">D20/$G$20</f>
        <v>1.4659609128752336E-2</v>
      </c>
      <c r="E21" s="88">
        <f t="shared" si="3"/>
        <v>0.24365767796445512</v>
      </c>
      <c r="F21" s="88">
        <f t="shared" si="3"/>
        <v>0.64406322808235217</v>
      </c>
    </row>
    <row r="22" spans="1:7">
      <c r="A22" s="75" t="s">
        <v>87</v>
      </c>
      <c r="B22" s="90"/>
      <c r="C22" s="88"/>
      <c r="D22" s="88"/>
      <c r="E22" s="88"/>
      <c r="F22" s="88"/>
    </row>
    <row r="23" spans="1:7">
      <c r="A23" s="75" t="s">
        <v>80</v>
      </c>
    </row>
    <row r="24" spans="1:7">
      <c r="B24" s="89" t="s">
        <v>79</v>
      </c>
      <c r="E24" s="1">
        <v>-1285997.5530220568</v>
      </c>
    </row>
    <row r="25" spans="1:7">
      <c r="B25" s="89" t="s">
        <v>84</v>
      </c>
      <c r="C25" s="1">
        <f>C20+C24</f>
        <v>-1738399</v>
      </c>
      <c r="D25" s="1">
        <f>D20+D24</f>
        <v>-261057</v>
      </c>
      <c r="E25" s="1">
        <f>E20+E24</f>
        <v>-5625031.5530220568</v>
      </c>
      <c r="F25" s="1">
        <f>F20+F24</f>
        <v>-11469420</v>
      </c>
      <c r="G25" s="1">
        <f>SUM(C25:F25)</f>
        <v>-19093907.553022057</v>
      </c>
    </row>
    <row r="26" spans="1:7">
      <c r="C26" s="88">
        <f>C25/$G$25</f>
        <v>9.1044695548704369E-2</v>
      </c>
      <c r="D26" s="88">
        <f t="shared" ref="D26:F26" si="4">D25/$G$25</f>
        <v>1.3672266888014845E-2</v>
      </c>
      <c r="E26" s="88">
        <f t="shared" si="4"/>
        <v>0.29459823964276838</v>
      </c>
      <c r="F26" s="88">
        <f t="shared" si="4"/>
        <v>0.60068479792051244</v>
      </c>
    </row>
    <row r="28" spans="1:7">
      <c r="A28" s="75" t="s">
        <v>81</v>
      </c>
    </row>
    <row r="29" spans="1:7">
      <c r="B29" s="89" t="s">
        <v>82</v>
      </c>
      <c r="E29" s="1">
        <f>-F29</f>
        <v>-784673.99999999697</v>
      </c>
      <c r="F29" s="1">
        <v>784673.99999999697</v>
      </c>
    </row>
    <row r="30" spans="1:7">
      <c r="C30" s="1">
        <f>C20+C29</f>
        <v>-1738399</v>
      </c>
      <c r="D30" s="1">
        <f t="shared" ref="D30:F30" si="5">D20+D29</f>
        <v>-261057</v>
      </c>
      <c r="E30" s="1">
        <f t="shared" si="5"/>
        <v>-5123707.9999999972</v>
      </c>
      <c r="F30" s="1">
        <f t="shared" si="5"/>
        <v>-10684746.000000004</v>
      </c>
      <c r="G30" s="1">
        <f>SUM(C30:F30)</f>
        <v>-17807910</v>
      </c>
    </row>
    <row r="31" spans="1:7">
      <c r="B31" t="s">
        <v>84</v>
      </c>
      <c r="C31" s="88">
        <f>C30/$G$30</f>
        <v>9.761948482444037E-2</v>
      </c>
      <c r="D31" s="88">
        <f t="shared" ref="D31:F31" si="6">D30/$G$30</f>
        <v>1.4659609128752336E-2</v>
      </c>
      <c r="E31" s="88">
        <f t="shared" si="6"/>
        <v>0.28772090604680711</v>
      </c>
      <c r="F31" s="88">
        <f t="shared" si="6"/>
        <v>0.6000000000000002</v>
      </c>
    </row>
    <row r="32" spans="1:7">
      <c r="G32" s="1"/>
    </row>
    <row r="34" spans="1:7">
      <c r="A34" s="75" t="s">
        <v>83</v>
      </c>
    </row>
    <row r="35" spans="1:7">
      <c r="A35" s="75" t="s">
        <v>85</v>
      </c>
    </row>
    <row r="36" spans="1:7">
      <c r="B36" s="89" t="s">
        <v>79</v>
      </c>
      <c r="E36" s="1">
        <v>-2445974.1527541042</v>
      </c>
    </row>
    <row r="37" spans="1:7">
      <c r="B37" t="s">
        <v>84</v>
      </c>
      <c r="C37" s="1">
        <f>C13+C36</f>
        <v>-1920307</v>
      </c>
      <c r="D37" s="1">
        <f t="shared" ref="D37:F37" si="7">D13+D36</f>
        <v>-261057</v>
      </c>
      <c r="E37" s="1">
        <f t="shared" si="7"/>
        <v>-6785008.1527541038</v>
      </c>
      <c r="F37" s="1">
        <f t="shared" si="7"/>
        <v>-13452406</v>
      </c>
      <c r="G37" s="1">
        <f>SUM(C37:F37)</f>
        <v>-22418778.152754106</v>
      </c>
    </row>
    <row r="38" spans="1:7">
      <c r="C38" s="88">
        <f>C37/$G$37</f>
        <v>8.5656184601839852E-2</v>
      </c>
      <c r="D38" s="88">
        <f t="shared" ref="D38:F38" si="8">D37/$G$37</f>
        <v>1.164456859429378E-2</v>
      </c>
      <c r="E38" s="88">
        <f t="shared" si="8"/>
        <v>0.30264843634757044</v>
      </c>
      <c r="F38" s="88">
        <f t="shared" si="8"/>
        <v>0.60005081045629582</v>
      </c>
    </row>
    <row r="40" spans="1:7">
      <c r="A40" s="75" t="s">
        <v>86</v>
      </c>
    </row>
    <row r="41" spans="1:7">
      <c r="B41" s="89" t="s">
        <v>82</v>
      </c>
      <c r="E41" s="1">
        <f>-F41</f>
        <v>-1468723.600000001</v>
      </c>
      <c r="F41" s="1">
        <v>1468723.600000001</v>
      </c>
    </row>
    <row r="42" spans="1:7">
      <c r="C42" s="1">
        <f>C13+C41</f>
        <v>-1920307</v>
      </c>
      <c r="D42" s="1">
        <f t="shared" ref="D42:F42" si="9">D13+D41</f>
        <v>-261057</v>
      </c>
      <c r="E42" s="1">
        <f t="shared" si="9"/>
        <v>-5807757.6000000015</v>
      </c>
      <c r="F42" s="1">
        <f t="shared" si="9"/>
        <v>-11983682.399999999</v>
      </c>
      <c r="G42" s="1">
        <f>SUM(C42:F42)</f>
        <v>-19972804</v>
      </c>
    </row>
    <row r="43" spans="1:7">
      <c r="C43" s="88">
        <f>C42/$G$42</f>
        <v>9.6146089452437425E-2</v>
      </c>
      <c r="D43" s="88">
        <f t="shared" ref="D43:F43" si="10">D42/$G$42</f>
        <v>1.3070623433745206E-2</v>
      </c>
      <c r="E43" s="88">
        <f t="shared" si="10"/>
        <v>0.29078328711381746</v>
      </c>
      <c r="F43" s="88">
        <f t="shared" si="10"/>
        <v>0.6</v>
      </c>
    </row>
  </sheetData>
  <pageMargins left="0.7" right="0.7" top="0.75" bottom="0.75" header="0.3" footer="0.3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WWPTG Budget History</vt:lpstr>
      <vt:lpstr>WWPTG Fee Rev History</vt:lpstr>
      <vt:lpstr>2005-07 compared to 2013-15</vt:lpstr>
      <vt:lpstr>Summary Table</vt:lpstr>
      <vt:lpstr>Sheet1</vt:lpstr>
      <vt:lpstr>'WWPTG Budget History'!Print_Area</vt:lpstr>
    </vt:vector>
  </TitlesOfParts>
  <Company>State of Oregon Department of Environmental Quality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Coutu</dc:creator>
  <cp:lastModifiedBy>C.Clipper</cp:lastModifiedBy>
  <cp:lastPrinted>2012-04-06T15:17:38Z</cp:lastPrinted>
  <dcterms:created xsi:type="dcterms:W3CDTF">2012-03-29T17:10:26Z</dcterms:created>
  <dcterms:modified xsi:type="dcterms:W3CDTF">2013-02-06T23:49:09Z</dcterms:modified>
</cp:coreProperties>
</file>