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0" yWindow="5550" windowWidth="19200" windowHeight="6345" activeTab="1"/>
  </bookViews>
  <sheets>
    <sheet name="Database Format" sheetId="2" r:id="rId1"/>
    <sheet name="AQ Rulemaking Schedule" sheetId="1" r:id="rId2"/>
  </sheets>
  <definedNames>
    <definedName name="DayArray">'AQ Rulemaking Schedule'!$U$6:$V$12</definedName>
    <definedName name="_xlnm.Print_Area" localSheetId="1">'AQ Rulemaking Schedule'!$A$1:$S$54</definedName>
    <definedName name="_xlnm.Print_Titles" localSheetId="1">'AQ Rulemaking Schedule'!$1:$5</definedName>
    <definedName name="Rule_Writers">'AQ Rulemaking Schedule'!$V$17:$V$35</definedName>
  </definedNames>
  <calcPr calcId="125725"/>
</workbook>
</file>

<file path=xl/calcChain.xml><?xml version="1.0" encoding="utf-8"?>
<calcChain xmlns="http://schemas.openxmlformats.org/spreadsheetml/2006/main">
  <c r="V35" i="1"/>
  <c r="V34"/>
  <c r="C2" i="2"/>
  <c r="C3"/>
  <c r="G16" i="1"/>
  <c r="G11"/>
  <c r="G13"/>
  <c r="G14"/>
  <c r="K16"/>
  <c r="I16"/>
  <c r="V33"/>
  <c r="V32"/>
  <c r="V31"/>
  <c r="V30"/>
  <c r="V29"/>
  <c r="V28"/>
  <c r="V27"/>
  <c r="V26"/>
  <c r="V25"/>
  <c r="V24"/>
  <c r="V23"/>
  <c r="V22"/>
  <c r="V21"/>
  <c r="V20"/>
  <c r="V19"/>
  <c r="V18"/>
  <c r="V17"/>
  <c r="K34"/>
  <c r="K37"/>
  <c r="K48"/>
  <c r="K50"/>
  <c r="K40"/>
  <c r="K42"/>
  <c r="K26"/>
  <c r="K28"/>
  <c r="K19"/>
  <c r="K21"/>
  <c r="K11"/>
  <c r="K13"/>
  <c r="K14"/>
  <c r="K51"/>
  <c r="K47"/>
  <c r="S48" s="1"/>
  <c r="K46"/>
  <c r="K45"/>
  <c r="K44"/>
  <c r="K43"/>
  <c r="K39"/>
  <c r="K38"/>
  <c r="K33"/>
  <c r="K32"/>
  <c r="K31"/>
  <c r="K30"/>
  <c r="K29"/>
  <c r="K25"/>
  <c r="S26" s="1"/>
  <c r="K24"/>
  <c r="K23"/>
  <c r="K22"/>
  <c r="K18"/>
  <c r="S19" s="1"/>
  <c r="K17"/>
  <c r="S17" s="1"/>
  <c r="K10"/>
  <c r="K9"/>
  <c r="K8"/>
  <c r="K7"/>
  <c r="I34"/>
  <c r="N34" s="1"/>
  <c r="I37"/>
  <c r="N37" s="1"/>
  <c r="I48"/>
  <c r="N48" s="1"/>
  <c r="I50"/>
  <c r="N50" s="1"/>
  <c r="I40"/>
  <c r="N40" s="1"/>
  <c r="I42"/>
  <c r="N42" s="1"/>
  <c r="I26"/>
  <c r="N26" s="1"/>
  <c r="I28"/>
  <c r="N28" s="1"/>
  <c r="I19"/>
  <c r="I21"/>
  <c r="I11"/>
  <c r="N11" s="1"/>
  <c r="I13"/>
  <c r="I14"/>
  <c r="R16" s="1"/>
  <c r="I51"/>
  <c r="I47"/>
  <c r="I46"/>
  <c r="N46" s="1"/>
  <c r="I45"/>
  <c r="N45" s="1"/>
  <c r="I44"/>
  <c r="N44" s="1"/>
  <c r="I43"/>
  <c r="N43" s="1"/>
  <c r="I39"/>
  <c r="I38"/>
  <c r="N38" s="1"/>
  <c r="I33"/>
  <c r="N33" s="1"/>
  <c r="I32"/>
  <c r="N32" s="1"/>
  <c r="I31"/>
  <c r="N31" s="1"/>
  <c r="I30"/>
  <c r="N30" s="1"/>
  <c r="I29"/>
  <c r="I25"/>
  <c r="R26" s="1"/>
  <c r="I24"/>
  <c r="N24" s="1"/>
  <c r="I23"/>
  <c r="N23" s="1"/>
  <c r="I22"/>
  <c r="N22" s="1"/>
  <c r="I18"/>
  <c r="R19" s="1"/>
  <c r="I17"/>
  <c r="I10"/>
  <c r="R11" s="1"/>
  <c r="I9"/>
  <c r="I8"/>
  <c r="I7"/>
  <c r="G34"/>
  <c r="M34" s="1"/>
  <c r="G37"/>
  <c r="M37" s="1"/>
  <c r="G48"/>
  <c r="M48" s="1"/>
  <c r="G50"/>
  <c r="G38"/>
  <c r="M38" s="1"/>
  <c r="G39"/>
  <c r="M39" s="1"/>
  <c r="G40"/>
  <c r="M40" s="1"/>
  <c r="G42"/>
  <c r="G51"/>
  <c r="M51" s="1"/>
  <c r="G47"/>
  <c r="M47" s="1"/>
  <c r="G46"/>
  <c r="M46" s="1"/>
  <c r="G45"/>
  <c r="M45" s="1"/>
  <c r="G44"/>
  <c r="M44" s="1"/>
  <c r="G43"/>
  <c r="M43" s="1"/>
  <c r="G33"/>
  <c r="M33" s="1"/>
  <c r="G32"/>
  <c r="M32" s="1"/>
  <c r="G31"/>
  <c r="M31" s="1"/>
  <c r="G30"/>
  <c r="M30" s="1"/>
  <c r="G29"/>
  <c r="M29" s="1"/>
  <c r="G28"/>
  <c r="M28" s="1"/>
  <c r="G26"/>
  <c r="M26" s="1"/>
  <c r="G25"/>
  <c r="M25" s="1"/>
  <c r="G24"/>
  <c r="M24" s="1"/>
  <c r="G23"/>
  <c r="G22"/>
  <c r="M22" s="1"/>
  <c r="G21"/>
  <c r="M21" s="1"/>
  <c r="G19"/>
  <c r="M19" s="1"/>
  <c r="G18"/>
  <c r="G17"/>
  <c r="G10"/>
  <c r="G9"/>
  <c r="G8"/>
  <c r="G7"/>
  <c r="M50"/>
  <c r="B8"/>
  <c r="B7"/>
  <c r="B17"/>
  <c r="B16"/>
  <c r="B22"/>
  <c r="B21"/>
  <c r="B29"/>
  <c r="B32"/>
  <c r="B34"/>
  <c r="B38"/>
  <c r="B42"/>
  <c r="B37"/>
  <c r="B48"/>
  <c r="B47"/>
  <c r="B43"/>
  <c r="A38" i="2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13" i="1"/>
  <c r="B31"/>
  <c r="B33"/>
  <c r="B30"/>
  <c r="K27"/>
  <c r="I27"/>
  <c r="G27"/>
  <c r="O28"/>
  <c r="J53"/>
  <c r="J54" s="1"/>
  <c r="H53"/>
  <c r="H54" s="1"/>
  <c r="F53"/>
  <c r="F54" s="1"/>
  <c r="M42"/>
  <c r="O51"/>
  <c r="O50"/>
  <c r="O48"/>
  <c r="O47"/>
  <c r="O46"/>
  <c r="O45"/>
  <c r="O44"/>
  <c r="O43"/>
  <c r="O42"/>
  <c r="O40"/>
  <c r="O39"/>
  <c r="O38"/>
  <c r="O37"/>
  <c r="O34"/>
  <c r="O33"/>
  <c r="O32"/>
  <c r="O31"/>
  <c r="O30"/>
  <c r="O29"/>
  <c r="O26"/>
  <c r="O25"/>
  <c r="O24"/>
  <c r="O23"/>
  <c r="M23"/>
  <c r="O22"/>
  <c r="O21"/>
  <c r="N21"/>
  <c r="O19"/>
  <c r="N19"/>
  <c r="O18"/>
  <c r="N18"/>
  <c r="M18"/>
  <c r="O17"/>
  <c r="N17"/>
  <c r="M17"/>
  <c r="O16"/>
  <c r="N16"/>
  <c r="M16"/>
  <c r="O14"/>
  <c r="N14"/>
  <c r="M14"/>
  <c r="O13"/>
  <c r="N13"/>
  <c r="M13"/>
  <c r="O11"/>
  <c r="M11"/>
  <c r="O10"/>
  <c r="N10"/>
  <c r="M10"/>
  <c r="O9"/>
  <c r="N9"/>
  <c r="M9"/>
  <c r="O8"/>
  <c r="N8"/>
  <c r="M8"/>
  <c r="O7"/>
  <c r="N7"/>
  <c r="M7"/>
  <c r="R17" l="1"/>
  <c r="S14"/>
  <c r="Q17"/>
  <c r="Q13"/>
  <c r="Q11"/>
  <c r="R8"/>
  <c r="Q14"/>
  <c r="R48"/>
  <c r="S34"/>
  <c r="S11"/>
  <c r="S16"/>
  <c r="S30"/>
  <c r="Q44"/>
  <c r="Q48"/>
  <c r="Q37"/>
  <c r="R29"/>
  <c r="R51"/>
  <c r="N29"/>
  <c r="Q34"/>
  <c r="S40"/>
  <c r="N25"/>
  <c r="N51"/>
  <c r="Q46"/>
  <c r="Q42"/>
  <c r="Q38"/>
  <c r="S9"/>
  <c r="S32"/>
  <c r="S51"/>
  <c r="N47"/>
  <c r="R34"/>
  <c r="R40"/>
  <c r="Q40"/>
  <c r="N39"/>
  <c r="R43"/>
  <c r="Q50"/>
  <c r="S28"/>
  <c r="Q16"/>
  <c r="S50"/>
  <c r="S44"/>
  <c r="S46"/>
  <c r="R23"/>
  <c r="R25"/>
  <c r="S8"/>
  <c r="S37"/>
  <c r="R10"/>
  <c r="R22"/>
  <c r="R24"/>
  <c r="R39"/>
  <c r="R45"/>
  <c r="R47"/>
  <c r="R21"/>
  <c r="R42"/>
  <c r="R50"/>
  <c r="R37"/>
  <c r="Q9"/>
  <c r="Q19"/>
  <c r="Q22"/>
  <c r="Q24"/>
  <c r="Q26"/>
  <c r="Q29"/>
  <c r="Q31"/>
  <c r="Q33"/>
  <c r="Q8"/>
  <c r="Q51"/>
  <c r="S18"/>
  <c r="S23"/>
  <c r="S25"/>
  <c r="S29"/>
  <c r="S31"/>
  <c r="S33"/>
  <c r="S39"/>
  <c r="S43"/>
  <c r="S45"/>
  <c r="S47"/>
  <c r="S13"/>
  <c r="S21"/>
  <c r="R9"/>
  <c r="R31"/>
  <c r="R33"/>
  <c r="R38"/>
  <c r="R44"/>
  <c r="R46"/>
  <c r="R14"/>
  <c r="R13"/>
  <c r="Q18"/>
  <c r="Q21"/>
  <c r="Q23"/>
  <c r="Q25"/>
  <c r="Q28"/>
  <c r="Q30"/>
  <c r="Q32"/>
  <c r="Q45"/>
  <c r="S10"/>
  <c r="S22"/>
  <c r="S24"/>
  <c r="S38"/>
  <c r="S42"/>
  <c r="R18"/>
  <c r="R30"/>
  <c r="R32"/>
  <c r="R28"/>
  <c r="Q10"/>
  <c r="Q43"/>
  <c r="Q47"/>
  <c r="Q39"/>
</calcChain>
</file>

<file path=xl/comments1.xml><?xml version="1.0" encoding="utf-8"?>
<comments xmlns="http://schemas.openxmlformats.org/spreadsheetml/2006/main">
  <authors>
    <author>Gary Beyer</author>
  </authors>
  <commentList>
    <comment ref="D29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See LA column (A) for calculated number of days. If the number is </t>
        </r>
        <r>
          <rPr>
            <b/>
            <sz val="8"/>
            <color indexed="10"/>
            <rFont val="Tahoma"/>
            <family val="2"/>
          </rPr>
          <t>RED</t>
        </r>
        <r>
          <rPr>
            <sz val="8"/>
            <color indexed="81"/>
            <rFont val="Tahoma"/>
            <family val="2"/>
          </rPr>
          <t xml:space="preserve"> it does not meet the SIP requirement. Option 1, 2, or 3 (above) must be selected for this calculation to occur.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This calculated number of days must be:
</t>
        </r>
        <r>
          <rPr>
            <b/>
            <sz val="8"/>
            <color indexed="81"/>
            <rFont val="Tahoma"/>
            <family val="2"/>
          </rPr>
          <t>If SIP related</t>
        </r>
        <r>
          <rPr>
            <sz val="8"/>
            <color indexed="81"/>
            <rFont val="Tahoma"/>
            <family val="2"/>
          </rPr>
          <t xml:space="preserve">; at least 30.
</t>
        </r>
        <r>
          <rPr>
            <b/>
            <sz val="8"/>
            <color indexed="81"/>
            <rFont val="Tahoma"/>
            <family val="2"/>
          </rPr>
          <t>If NOT SIP related</t>
        </r>
        <r>
          <rPr>
            <sz val="8"/>
            <color indexed="81"/>
            <rFont val="Tahoma"/>
            <family val="2"/>
          </rPr>
          <t>; at least 28.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See LA column (A) for calculated number of days. If the number is </t>
        </r>
        <r>
          <rPr>
            <b/>
            <sz val="8"/>
            <color indexed="10"/>
            <rFont val="Tahoma"/>
            <family val="2"/>
          </rPr>
          <t>RED</t>
        </r>
        <r>
          <rPr>
            <sz val="8"/>
            <color indexed="81"/>
            <rFont val="Tahoma"/>
            <family val="2"/>
          </rPr>
          <t xml:space="preserve"> it does not meet the SIP requirement. Option 1, 2, or 3 (above) must be selected for this calculation to occur.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This calculated number of days must be at least 30.
</t>
        </r>
        <r>
          <rPr>
            <b/>
            <sz val="8"/>
            <color indexed="10"/>
            <rFont val="Tahoma"/>
            <family val="2"/>
          </rPr>
          <t>Only applies to SIP rules!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See LA column (A) for calculated number of days. If the number is </t>
        </r>
        <r>
          <rPr>
            <b/>
            <sz val="8"/>
            <color indexed="10"/>
            <rFont val="Tahoma"/>
            <family val="2"/>
          </rPr>
          <t>RED</t>
        </r>
        <r>
          <rPr>
            <sz val="8"/>
            <color indexed="81"/>
            <rFont val="Tahoma"/>
            <family val="2"/>
          </rPr>
          <t xml:space="preserve"> it does not meet the SIP requirement. Option 1, 2, or 3 (above) must be selected for this calculation to occur.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See LA column (A) for calculated number of days. If the number is </t>
        </r>
        <r>
          <rPr>
            <b/>
            <sz val="8"/>
            <color indexed="10"/>
            <rFont val="Tahoma"/>
            <family val="2"/>
          </rPr>
          <t>RED</t>
        </r>
        <r>
          <rPr>
            <sz val="8"/>
            <color indexed="81"/>
            <rFont val="Tahoma"/>
            <family val="2"/>
          </rPr>
          <t xml:space="preserve"> it does not meet the SIP requirement. Option 1, 2, or 3 (above) must be selected for this calculation to occur.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>Gary Beyer:</t>
        </r>
        <r>
          <rPr>
            <sz val="8"/>
            <color indexed="81"/>
            <rFont val="Tahoma"/>
            <family val="2"/>
          </rPr>
          <t xml:space="preserve">
See LA column (A) for calculated number of days. If the number is </t>
        </r>
        <r>
          <rPr>
            <b/>
            <sz val="8"/>
            <color indexed="10"/>
            <rFont val="Tahoma"/>
            <family val="2"/>
          </rPr>
          <t>RED</t>
        </r>
        <r>
          <rPr>
            <sz val="8"/>
            <color indexed="81"/>
            <rFont val="Tahoma"/>
            <family val="2"/>
          </rPr>
          <t xml:space="preserve"> it does not meet the SIP requirement. Option 1, 2, or 3 (above) must be selected for this calculation to occur.</t>
        </r>
      </text>
    </comment>
  </commentList>
</comments>
</file>

<file path=xl/sharedStrings.xml><?xml version="1.0" encoding="utf-8"?>
<sst xmlns="http://schemas.openxmlformats.org/spreadsheetml/2006/main" count="123" uniqueCount="102">
  <si>
    <t xml:space="preserve">Develop Rulemaking </t>
  </si>
  <si>
    <t>Option 1</t>
  </si>
  <si>
    <t>Option 2</t>
  </si>
  <si>
    <t>Option 3</t>
  </si>
  <si>
    <t>Start Rulemaking Proposal</t>
  </si>
  <si>
    <r>
      <t xml:space="preserve">Route </t>
    </r>
    <r>
      <rPr>
        <i/>
        <sz val="10"/>
        <rFont val="Times New Roman"/>
        <family val="1"/>
      </rPr>
      <t>Start Rulemaking Proposal</t>
    </r>
    <r>
      <rPr>
        <sz val="10"/>
        <rFont val="Times New Roman"/>
        <family val="1"/>
      </rPr>
      <t xml:space="preserve"> to Section Mgr (at least 5 days prior to DA due date)</t>
    </r>
  </si>
  <si>
    <r>
      <t xml:space="preserve">Submit </t>
    </r>
    <r>
      <rPr>
        <i/>
        <sz val="10"/>
        <rFont val="Times New Roman"/>
        <family val="1"/>
      </rPr>
      <t>Start Rulemaking Proposal</t>
    </r>
    <r>
      <rPr>
        <sz val="10"/>
        <rFont val="Times New Roman"/>
        <family val="1"/>
      </rPr>
      <t xml:space="preserve"> to OD (9:00 a.m.)  </t>
    </r>
  </si>
  <si>
    <r>
      <t>Start Rulemaking Proposal</t>
    </r>
    <r>
      <rPr>
        <sz val="10"/>
        <rFont val="Times New Roman"/>
        <family val="1"/>
      </rPr>
      <t xml:space="preserve"> meeting – EMT  </t>
    </r>
  </si>
  <si>
    <t>Fee Approval</t>
  </si>
  <si>
    <t>*Request DAS to approve new &amp; increased fees (at least 30 days prior to filing notice w/SOS or date rule is effective)</t>
  </si>
  <si>
    <t>N/A</t>
  </si>
  <si>
    <t>Draft Notice of Proposed Rulemaking Package</t>
  </si>
  <si>
    <t>Route draft Notice of Proposed Rulemaking package to Section Mgr (at least 5 days prior to DA due date)</t>
  </si>
  <si>
    <t>Submit draft Notice of Proposed Rulemaking package to reviewers (author)</t>
  </si>
  <si>
    <t>Reviewer comments to author</t>
  </si>
  <si>
    <t>Final Notice of Proposed Rulemaking Package</t>
  </si>
  <si>
    <t>Route final Notice of Proposed Rulemaking package to Section Mgr (at least 5 days prior to DA due date)</t>
  </si>
  <si>
    <t>Submit final Notice of Proposed Rulemaking package for concurrence review</t>
  </si>
  <si>
    <t>Concurrence reviews due to author</t>
  </si>
  <si>
    <t>Public Notice, Hearing &amp; Comment</t>
  </si>
  <si>
    <r>
      <t xml:space="preserve">Send Notice to Secretary of State for </t>
    </r>
    <r>
      <rPr>
        <u/>
        <sz val="10"/>
        <rFont val="Times New Roman"/>
        <family val="1"/>
      </rPr>
      <t>Bulletin</t>
    </r>
    <r>
      <rPr>
        <sz val="10"/>
        <rFont val="Times New Roman"/>
        <family val="1"/>
      </rPr>
      <t xml:space="preserve"> (by 15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;earlier if weekend/holiday)</t>
    </r>
  </si>
  <si>
    <t>Public Comment deadline  (usually 3 to 7 days after  hearing)</t>
  </si>
  <si>
    <t>Sunday</t>
  </si>
  <si>
    <t>Monday</t>
  </si>
  <si>
    <t>Tuesday</t>
  </si>
  <si>
    <t>Wednesday</t>
  </si>
  <si>
    <t>Thursday</t>
  </si>
  <si>
    <t>Friday</t>
  </si>
  <si>
    <t>Saturday</t>
  </si>
  <si>
    <t>Adopt Rule  - EQC</t>
  </si>
  <si>
    <t>Draft Final Rulemaking Package</t>
  </si>
  <si>
    <t>Route draft Final Rulemaking package to Section Mgr (at least 5 days prior to DA due date)</t>
  </si>
  <si>
    <t>Distribute draft Final Rulemaking package to reviewers (author)</t>
  </si>
  <si>
    <t>Reviewer comments due to author</t>
  </si>
  <si>
    <t>Final Rulemaking Package</t>
  </si>
  <si>
    <t>Route Final Rulemaking package to Section Mgr (at least 5 days prior to DA due date)</t>
  </si>
  <si>
    <t>Route Final Rulemaking package for concurrence review</t>
  </si>
  <si>
    <t>EQC Meeting</t>
  </si>
  <si>
    <t>EQC meeting date</t>
  </si>
  <si>
    <t>Date</t>
  </si>
  <si>
    <t>Day of Week</t>
  </si>
  <si>
    <t>Air Quality Worksheet for Rulemaking Schedule</t>
  </si>
  <si>
    <t>Calc 1</t>
  </si>
  <si>
    <t>Calc 2</t>
  </si>
  <si>
    <t>Calc 3</t>
  </si>
  <si>
    <t>Days since previous act</t>
  </si>
  <si>
    <t xml:space="preserve">DB </t>
  </si>
  <si>
    <t>IN</t>
  </si>
  <si>
    <t>OUT</t>
  </si>
  <si>
    <t>APT</t>
  </si>
  <si>
    <t>Current Option in Use &gt;</t>
  </si>
  <si>
    <t>Clear All Blackouts</t>
  </si>
  <si>
    <r>
      <t xml:space="preserve">Send Notice to EPA (at least </t>
    </r>
    <r>
      <rPr>
        <u/>
        <sz val="10"/>
        <color indexed="10"/>
        <rFont val="Times New Roman"/>
        <family val="1"/>
      </rPr>
      <t>45 days prior to hearing</t>
    </r>
    <r>
      <rPr>
        <sz val="10"/>
        <rFont val="Times New Roman"/>
        <family val="1"/>
      </rPr>
      <t xml:space="preserve">)  </t>
    </r>
    <r>
      <rPr>
        <b/>
        <sz val="10"/>
        <rFont val="Times New Roman"/>
        <family val="1"/>
      </rPr>
      <t>Only applies to SIP rules – make sure the AG’s office has reviewed the rule prior to submitting it to EPA</t>
    </r>
  </si>
  <si>
    <r>
      <t xml:space="preserve">Notice published in </t>
    </r>
    <r>
      <rPr>
        <i/>
        <sz val="10"/>
        <rFont val="Times New Roman"/>
        <family val="1"/>
      </rPr>
      <t xml:space="preserve">Bulletin </t>
    </r>
    <r>
      <rPr>
        <sz val="10"/>
        <rFont val="Times New Roman"/>
        <family val="1"/>
      </rPr>
      <t xml:space="preserve">(1st of Month; </t>
    </r>
    <r>
      <rPr>
        <u/>
        <sz val="10"/>
        <color indexed="10"/>
        <rFont val="Times New Roman"/>
        <family val="1"/>
      </rPr>
      <t>21 days before effective date</t>
    </r>
    <r>
      <rPr>
        <sz val="10"/>
        <rFont val="Times New Roman"/>
        <family val="1"/>
      </rPr>
      <t>)</t>
    </r>
  </si>
  <si>
    <r>
      <t xml:space="preserve">Public Hearing(s)  (At least </t>
    </r>
    <r>
      <rPr>
        <u/>
        <sz val="10"/>
        <color indexed="10"/>
        <rFont val="Times New Roman"/>
        <family val="1"/>
      </rPr>
      <t xml:space="preserve">15 days after notice in </t>
    </r>
    <r>
      <rPr>
        <i/>
        <u/>
        <sz val="10"/>
        <color indexed="10"/>
        <rFont val="Times New Roman"/>
        <family val="1"/>
      </rPr>
      <t>Bulletin</t>
    </r>
    <r>
      <rPr>
        <sz val="10"/>
        <rFont val="Times New Roman"/>
        <family val="1"/>
      </rPr>
      <t>, excluding pub date</t>
    </r>
    <r>
      <rPr>
        <sz val="10"/>
        <rFont val="Times New Roman"/>
        <family val="1"/>
      </rPr>
      <t xml:space="preserve">) </t>
    </r>
    <r>
      <rPr>
        <sz val="10"/>
        <color indexed="10"/>
        <rFont val="Times New Roman"/>
        <family val="1"/>
      </rPr>
      <t xml:space="preserve">(An evening time slot will allow the working public a greater opportunity to attend. This is </t>
    </r>
    <r>
      <rPr>
        <u/>
        <sz val="10"/>
        <color indexed="10"/>
        <rFont val="Times New Roman"/>
        <family val="1"/>
      </rPr>
      <t>STRONGLY</t>
    </r>
    <r>
      <rPr>
        <sz val="10"/>
        <color indexed="10"/>
        <rFont val="Times New Roman"/>
        <family val="1"/>
      </rPr>
      <t xml:space="preserve"> advised!)</t>
    </r>
  </si>
  <si>
    <r>
      <t xml:space="preserve">*Obtain DAS approval or denial of fees  (goal = within 30 days of submittal)  </t>
    </r>
    <r>
      <rPr>
        <sz val="10"/>
        <color indexed="10"/>
        <rFont val="Times New Roman"/>
        <family val="1"/>
      </rPr>
      <t>If DAS Approval is Not Required, DAS must still be notified of Fee Changes. DAS enters all agency fees into a database.</t>
    </r>
  </si>
  <si>
    <r>
      <t xml:space="preserve">Mail Notice to mailing &amp; e-mail lists  (at least </t>
    </r>
    <r>
      <rPr>
        <sz val="10"/>
        <color indexed="10"/>
        <rFont val="Times New Roman"/>
        <family val="1"/>
      </rPr>
      <t>28 days</t>
    </r>
    <r>
      <rPr>
        <sz val="10"/>
        <rFont val="Times New Roman"/>
        <family val="1"/>
      </rPr>
      <t xml:space="preserve"> prior to hearing, excluding mailing date, </t>
    </r>
    <r>
      <rPr>
        <b/>
        <sz val="10"/>
        <rFont val="Times New Roman"/>
        <family val="1"/>
      </rPr>
      <t xml:space="preserve">if a SIP rule, must be mailed </t>
    </r>
    <r>
      <rPr>
        <b/>
        <sz val="10"/>
        <color indexed="10"/>
        <rFont val="Times New Roman"/>
        <family val="1"/>
      </rPr>
      <t>30 days</t>
    </r>
    <r>
      <rPr>
        <b/>
        <sz val="10"/>
        <rFont val="Times New Roman"/>
        <family val="1"/>
      </rPr>
      <t xml:space="preserve"> prior to hearing</t>
    </r>
    <r>
      <rPr>
        <sz val="10"/>
        <rFont val="Times New Roman"/>
        <family val="1"/>
      </rPr>
      <t>)</t>
    </r>
  </si>
  <si>
    <r>
      <t xml:space="preserve">Publish legal ad in local newspapers (at least </t>
    </r>
    <r>
      <rPr>
        <u/>
        <sz val="10"/>
        <color indexed="10"/>
        <rFont val="Times New Roman"/>
        <family val="1"/>
      </rPr>
      <t>30 days prior to hearing</t>
    </r>
    <r>
      <rPr>
        <sz val="10"/>
        <rFont val="Times New Roman"/>
        <family val="1"/>
      </rPr>
      <t xml:space="preserve">, excluding publication and hearing date)  </t>
    </r>
    <r>
      <rPr>
        <b/>
        <sz val="10"/>
        <color indexed="10"/>
        <rFont val="Times New Roman"/>
        <family val="1"/>
      </rPr>
      <t>Applies whenever hearings held.</t>
    </r>
  </si>
  <si>
    <t>Task #</t>
  </si>
  <si>
    <t>Rule</t>
  </si>
  <si>
    <t>Submit Final Rulemaking package to OD for signature and distribution (5:00 p.m.)  (e-mail and 1 hard copy w/signed staff report) (At least 21 days before mailing to EQC.</t>
  </si>
  <si>
    <t>OD mails EQC Staff Report w/attachments to EQC (At least 24 days before EQC meeting date.</t>
  </si>
  <si>
    <t xml:space="preserve">DA </t>
  </si>
  <si>
    <t>#</t>
  </si>
  <si>
    <t>Route draft Final Rulemaking package to Division Administrator (at least 1 week prior to submitting to reviewers)</t>
  </si>
  <si>
    <t>Route Final Rulemaking package to Division Administrator (at least 1 week prior to submitting to reviewers)</t>
  </si>
  <si>
    <t>Key:</t>
  </si>
  <si>
    <t>Column 'DB' is for the rule coordinator.</t>
  </si>
  <si>
    <t>Column 'DA' are dates rulemaking involves the DA. Some are by appointment.</t>
  </si>
  <si>
    <t>Days</t>
  </si>
  <si>
    <t>Mths</t>
  </si>
  <si>
    <t>Route draft Notice of Proposed Rulemaking package to Division Administrator (at least 1 week prior to submitting to reviewers)</t>
  </si>
  <si>
    <t>Route final Notice of Proposed Rulemaking package to Division Administrator (at least 1 week prior to submitting to reviewers)</t>
  </si>
  <si>
    <t>Submit final Notice of Proposed Rulemaking package for Division Administrator for approval</t>
  </si>
  <si>
    <t>Division Administrator authorizes publication of Notice</t>
  </si>
  <si>
    <t>Route Final Rulemaking package to Division Administrator for approval for submittal to OD</t>
  </si>
  <si>
    <t>Dry run EQC Presentation  w/ Division Administrator  &amp; others</t>
  </si>
  <si>
    <t>Route Start Rulemaking Proposal to Division Administrator  (at least 1 week prior to OD due date)</t>
  </si>
  <si>
    <t xml:space="preserve">Dry Run Start Rulemaking Proposal w/Division Administrator &amp; others (the Thursday before the EMT meeting) </t>
  </si>
  <si>
    <r>
      <t xml:space="preserve">Column '#' is the calculation of days for the row requirement. </t>
    </r>
    <r>
      <rPr>
        <sz val="8"/>
        <color indexed="10"/>
        <rFont val="Arial"/>
        <family val="2"/>
      </rPr>
      <t>Red is bad</t>
    </r>
    <r>
      <rPr>
        <sz val="8"/>
        <rFont val="Arial"/>
        <family val="2"/>
      </rPr>
      <t>!</t>
    </r>
  </si>
  <si>
    <t xml:space="preserve">Project Lead &amp; Phone: </t>
  </si>
  <si>
    <t>Jerry Ebersole 503.229.6974</t>
  </si>
  <si>
    <t>Sarah Armitage  503.229.5186</t>
  </si>
  <si>
    <t>Marianne Fitzgerald  503.229.5946</t>
  </si>
  <si>
    <t>Dave Nordberg  503.229.5519</t>
  </si>
  <si>
    <t>Rachel Sakata  503.229.5659</t>
  </si>
  <si>
    <t>Andrea Curtis  503.229.6866</t>
  </si>
  <si>
    <t>Gregg Dahmen  503.229.5108</t>
  </si>
  <si>
    <t>Brandy Albertson  503.229.6459</t>
  </si>
  <si>
    <t>Jerry Coffer  503.731.3050 x229</t>
  </si>
  <si>
    <t>Brian Finneran  503.229.6278</t>
  </si>
  <si>
    <t>Ed Druback  503.667.8414 x55014</t>
  </si>
  <si>
    <t>Kevin Downing  503.229.6549</t>
  </si>
  <si>
    <t>Larry Calkins  541.567.8297 x25</t>
  </si>
  <si>
    <t>Karen White-Fallon  503.378.5315</t>
  </si>
  <si>
    <t>Shari Jay  503.731.3050 x</t>
  </si>
  <si>
    <t>Melinda Mahoney  503.731.3050 x</t>
  </si>
  <si>
    <t>Phil Allen  503.229.6904</t>
  </si>
  <si>
    <t>UNKNOWN AT THIS TIME</t>
  </si>
  <si>
    <t>David Collier 503.229.5177</t>
  </si>
  <si>
    <t>Project Lead &amp; Phone: Jerry Ebersole 503.229.6974</t>
  </si>
  <si>
    <t>Rule Title: AQ-13: NSPS/NESHAP Adoption by Reference for 2012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</si>
</sst>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mm/dd/yy;@"/>
  </numFmts>
  <fonts count="28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color indexed="9"/>
      <name val="Times New Roman"/>
      <family val="1"/>
    </font>
    <font>
      <b/>
      <sz val="11"/>
      <color indexed="12"/>
      <name val="Times New Roman"/>
      <family val="1"/>
    </font>
    <font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0"/>
      <name val="Times New Roman"/>
      <family val="1"/>
    </font>
    <font>
      <u/>
      <sz val="10"/>
      <color indexed="10"/>
      <name val="Times New Roman"/>
      <family val="1"/>
    </font>
    <font>
      <b/>
      <sz val="8"/>
      <name val="Arial"/>
      <family val="2"/>
    </font>
    <font>
      <b/>
      <sz val="10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0"/>
      <color indexed="17"/>
      <name val="Arial"/>
      <family val="2"/>
    </font>
    <font>
      <i/>
      <u/>
      <sz val="10"/>
      <color indexed="10"/>
      <name val="Times New Roman"/>
      <family val="1"/>
    </font>
    <font>
      <sz val="8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gray125"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gray125"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1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2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4" borderId="2" xfId="0" applyFont="1" applyFill="1" applyBorder="1" applyAlignment="1" applyProtection="1">
      <alignment horizontal="center" vertical="top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Protection="1"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164" fontId="1" fillId="0" borderId="4" xfId="0" applyNumberFormat="1" applyFont="1" applyBorder="1" applyAlignment="1" applyProtection="1">
      <alignment vertical="top" wrapText="1"/>
      <protection hidden="1"/>
    </xf>
    <xf numFmtId="164" fontId="3" fillId="0" borderId="4" xfId="0" applyNumberFormat="1" applyFont="1" applyBorder="1" applyAlignment="1" applyProtection="1">
      <alignment horizontal="center" vertical="top" wrapText="1"/>
      <protection hidden="1"/>
    </xf>
    <xf numFmtId="164" fontId="2" fillId="0" borderId="4" xfId="0" applyNumberFormat="1" applyFont="1" applyBorder="1" applyAlignment="1" applyProtection="1">
      <alignment horizontal="center" vertical="top" wrapText="1"/>
      <protection hidden="1"/>
    </xf>
    <xf numFmtId="164" fontId="1" fillId="0" borderId="4" xfId="0" applyNumberFormat="1" applyFont="1" applyBorder="1" applyAlignment="1" applyProtection="1">
      <alignment horizontal="left" vertical="top" wrapText="1"/>
      <protection hidden="1"/>
    </xf>
    <xf numFmtId="164" fontId="3" fillId="2" borderId="5" xfId="0" applyNumberFormat="1" applyFont="1" applyFill="1" applyBorder="1" applyAlignment="1" applyProtection="1">
      <alignment horizontal="center" vertical="top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164" fontId="1" fillId="4" borderId="4" xfId="0" applyNumberFormat="1" applyFont="1" applyFill="1" applyBorder="1" applyAlignment="1" applyProtection="1">
      <alignment horizontal="left" vertical="top" wrapText="1"/>
      <protection hidden="1"/>
    </xf>
    <xf numFmtId="164" fontId="4" fillId="4" borderId="4" xfId="0" applyNumberFormat="1" applyFont="1" applyFill="1" applyBorder="1" applyAlignment="1" applyProtection="1">
      <alignment horizontal="left" vertical="top" wrapText="1"/>
      <protection hidden="1"/>
    </xf>
    <xf numFmtId="164" fontId="1" fillId="4" borderId="4" xfId="0" applyNumberFormat="1" applyFont="1" applyFill="1" applyBorder="1" applyAlignment="1" applyProtection="1">
      <alignment vertical="top" wrapText="1"/>
      <protection hidden="1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1" fillId="0" borderId="4" xfId="0" applyNumberFormat="1" applyFont="1" applyBorder="1" applyAlignment="1" applyProtection="1">
      <alignment horizontal="center" vertical="center" wrapText="1"/>
      <protection hidden="1"/>
    </xf>
    <xf numFmtId="164" fontId="15" fillId="0" borderId="4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hidden="1"/>
    </xf>
    <xf numFmtId="164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1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9" fillId="7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right" vertical="top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right"/>
      <protection hidden="1"/>
    </xf>
    <xf numFmtId="41" fontId="24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43" fontId="10" fillId="0" borderId="0" xfId="0" applyNumberFormat="1" applyFont="1" applyProtection="1">
      <protection hidden="1"/>
    </xf>
    <xf numFmtId="16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9" borderId="0" xfId="0" applyFont="1" applyFill="1" applyAlignment="1">
      <alignment horizontal="center"/>
    </xf>
    <xf numFmtId="164" fontId="9" fillId="9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9" fillId="9" borderId="0" xfId="0" applyNumberFormat="1" applyFont="1" applyFill="1" applyAlignment="1">
      <alignment horizontal="center"/>
    </xf>
    <xf numFmtId="0" fontId="0" fillId="0" borderId="0" xfId="0" applyNumberFormat="1"/>
    <xf numFmtId="0" fontId="26" fillId="0" borderId="0" xfId="0" applyFont="1" applyProtection="1">
      <protection hidden="1"/>
    </xf>
    <xf numFmtId="164" fontId="1" fillId="1" borderId="4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1" borderId="4" xfId="0" applyNumberFormat="1" applyFont="1" applyFill="1" applyBorder="1" applyAlignment="1" applyProtection="1">
      <alignment horizontal="center" vertical="center" wrapText="1"/>
      <protection hidden="1"/>
    </xf>
    <xf numFmtId="1" fontId="1" fillId="1" borderId="4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0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0" fillId="0" borderId="0" xfId="0" applyAlignment="1"/>
    <xf numFmtId="0" fontId="9" fillId="0" borderId="0" xfId="0" applyFont="1" applyBorder="1" applyAlignment="1" applyProtection="1">
      <alignment horizontal="left" shrinkToFit="1"/>
      <protection locked="0"/>
    </xf>
    <xf numFmtId="0" fontId="0" fillId="0" borderId="0" xfId="0" applyAlignment="1">
      <alignment shrinkToFit="1"/>
    </xf>
    <xf numFmtId="0" fontId="9" fillId="0" borderId="6" xfId="0" applyFont="1" applyBorder="1" applyAlignment="1" applyProtection="1">
      <alignment horizontal="left" shrinkToFit="1"/>
      <protection locked="0"/>
    </xf>
    <xf numFmtId="0" fontId="0" fillId="0" borderId="6" xfId="0" applyBorder="1" applyAlignment="1">
      <alignment shrinkToFit="1"/>
    </xf>
    <xf numFmtId="0" fontId="0" fillId="0" borderId="4" xfId="0" applyBorder="1" applyAlignment="1">
      <alignment shrinkToFit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0" fillId="0" borderId="5" xfId="0" applyBorder="1" applyAlignment="1"/>
    <xf numFmtId="0" fontId="0" fillId="0" borderId="2" xfId="0" applyBorder="1" applyAlignment="1"/>
    <xf numFmtId="0" fontId="2" fillId="2" borderId="5" xfId="0" applyFont="1" applyFill="1" applyBorder="1" applyAlignment="1" applyProtection="1">
      <alignment horizontal="right" vertical="top"/>
      <protection hidden="1"/>
    </xf>
    <xf numFmtId="0" fontId="2" fillId="2" borderId="2" xfId="0" applyFont="1" applyFill="1" applyBorder="1" applyAlignment="1" applyProtection="1">
      <alignment horizontal="right" vertical="top"/>
      <protection hidden="1"/>
    </xf>
  </cellXfs>
  <cellStyles count="1">
    <cellStyle name="Normal" xfId="0" builtinId="0"/>
  </cellStyles>
  <dxfs count="48">
    <dxf>
      <fill>
        <patternFill patternType="gray125"/>
      </fill>
    </dxf>
    <dxf>
      <fill>
        <patternFill>
          <bgColor indexed="63"/>
        </patternFill>
      </fill>
    </dxf>
    <dxf>
      <fill>
        <patternFill patternType="gray125"/>
      </fill>
    </dxf>
    <dxf>
      <fill>
        <patternFill>
          <bgColor indexed="63"/>
        </patternFill>
      </fill>
    </dxf>
    <dxf>
      <fill>
        <patternFill patternType="gray125"/>
      </fill>
    </dxf>
    <dxf>
      <fill>
        <patternFill>
          <bgColor indexed="63"/>
        </patternFill>
      </fill>
    </dxf>
    <dxf>
      <fill>
        <patternFill patternType="gray125"/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9"/>
      </font>
      <fill>
        <patternFill patternType="gray125"/>
      </fill>
    </dxf>
    <dxf>
      <font>
        <condense val="0"/>
        <extend val="0"/>
        <color indexed="10"/>
      </font>
    </dxf>
    <dxf>
      <fill>
        <patternFill patternType="gray125"/>
      </fill>
    </dxf>
    <dxf>
      <fill>
        <patternFill>
          <bgColor indexed="63"/>
        </patternFill>
      </fill>
    </dxf>
    <dxf>
      <fill>
        <patternFill patternType="gray125"/>
      </fill>
    </dxf>
    <dxf>
      <fill>
        <patternFill>
          <bgColor indexed="63"/>
        </patternFill>
      </fill>
    </dxf>
    <dxf>
      <fill>
        <patternFill patternType="gray125"/>
      </fill>
    </dxf>
    <dxf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C38"/>
  <sheetViews>
    <sheetView workbookViewId="0">
      <pane ySplit="1" topLeftCell="A9" activePane="bottomLeft" state="frozen"/>
      <selection pane="bottomLeft" activeCell="D2" sqref="D2"/>
    </sheetView>
  </sheetViews>
  <sheetFormatPr defaultRowHeight="12.75"/>
  <cols>
    <col min="1" max="1" width="7.5703125" style="61" bestFit="1" customWidth="1"/>
    <col min="2" max="2" width="9.140625" style="56"/>
    <col min="3" max="3" width="9.140625" style="59"/>
  </cols>
  <sheetData>
    <row r="1" spans="1:3">
      <c r="A1" s="60" t="s">
        <v>59</v>
      </c>
      <c r="B1" s="57" t="s">
        <v>58</v>
      </c>
      <c r="C1" s="58" t="s">
        <v>39</v>
      </c>
    </row>
    <row r="2" spans="1:3">
      <c r="A2" s="61" t="str">
        <f>MID('AQ Rulemaking Schedule'!$A$2,13,255)</f>
        <v>AQ-13: NSPS/NESHAP Adoption by Reference for 2012</v>
      </c>
      <c r="B2" s="56">
        <v>1</v>
      </c>
      <c r="C2" s="59" t="b">
        <f>IF('AQ Rulemaking Schedule'!$V$14=1,'AQ Rulemaking Schedule'!F7,IF('AQ Rulemaking Schedule'!$V$14=2,'AQ Rulemaking Schedule'!H7,IF('AQ Rulemaking Schedule'!$V$14=3,'AQ Rulemaking Schedule'!J7)))</f>
        <v>0</v>
      </c>
    </row>
    <row r="3" spans="1:3">
      <c r="A3" s="61" t="str">
        <f>MID('AQ Rulemaking Schedule'!$A$2,13,255)</f>
        <v>AQ-13: NSPS/NESHAP Adoption by Reference for 2012</v>
      </c>
      <c r="B3" s="56">
        <f>B2+1</f>
        <v>2</v>
      </c>
      <c r="C3" s="59" t="b">
        <f>IF('AQ Rulemaking Schedule'!$V$14=1,'AQ Rulemaking Schedule'!F8,IF('AQ Rulemaking Schedule'!$V$14=2,'AQ Rulemaking Schedule'!H8,IF('AQ Rulemaking Schedule'!$V$14=3,'AQ Rulemaking Schedule'!J8)))</f>
        <v>0</v>
      </c>
    </row>
    <row r="4" spans="1:3">
      <c r="A4" s="61" t="str">
        <f>MID('AQ Rulemaking Schedule'!$A$2,13,255)</f>
        <v>AQ-13: NSPS/NESHAP Adoption by Reference for 2012</v>
      </c>
      <c r="B4" s="56">
        <f t="shared" ref="B4:B38" si="0">B3+1</f>
        <v>3</v>
      </c>
      <c r="C4" s="59" t="b">
        <f>IF('AQ Rulemaking Schedule'!$V$14=1,'AQ Rulemaking Schedule'!F9,IF('AQ Rulemaking Schedule'!$V$14=2,'AQ Rulemaking Schedule'!H9,IF('AQ Rulemaking Schedule'!$V$14=3,'AQ Rulemaking Schedule'!J9)))</f>
        <v>0</v>
      </c>
    </row>
    <row r="5" spans="1:3">
      <c r="A5" s="61" t="str">
        <f>MID('AQ Rulemaking Schedule'!$A$2,13,255)</f>
        <v>AQ-13: NSPS/NESHAP Adoption by Reference for 2012</v>
      </c>
      <c r="B5" s="56">
        <f t="shared" si="0"/>
        <v>4</v>
      </c>
      <c r="C5" s="59" t="b">
        <f>IF('AQ Rulemaking Schedule'!$V$14=1,'AQ Rulemaking Schedule'!F10,IF('AQ Rulemaking Schedule'!$V$14=2,'AQ Rulemaking Schedule'!H10,IF('AQ Rulemaking Schedule'!$V$14=3,'AQ Rulemaking Schedule'!J10)))</f>
        <v>0</v>
      </c>
    </row>
    <row r="6" spans="1:3">
      <c r="A6" s="61" t="str">
        <f>MID('AQ Rulemaking Schedule'!$A$2,13,255)</f>
        <v>AQ-13: NSPS/NESHAP Adoption by Reference for 2012</v>
      </c>
      <c r="B6" s="56">
        <f t="shared" si="0"/>
        <v>5</v>
      </c>
      <c r="C6" s="59" t="b">
        <f>IF('AQ Rulemaking Schedule'!$V$14=1,'AQ Rulemaking Schedule'!F11,IF('AQ Rulemaking Schedule'!$V$14=2,'AQ Rulemaking Schedule'!H11,IF('AQ Rulemaking Schedule'!$V$14=3,'AQ Rulemaking Schedule'!J11)))</f>
        <v>0</v>
      </c>
    </row>
    <row r="7" spans="1:3">
      <c r="A7" s="61" t="str">
        <f>MID('AQ Rulemaking Schedule'!$A$2,13,255)</f>
        <v>AQ-13: NSPS/NESHAP Adoption by Reference for 2012</v>
      </c>
      <c r="B7" s="56">
        <f t="shared" si="0"/>
        <v>6</v>
      </c>
      <c r="C7" s="59" t="b">
        <f>IF('AQ Rulemaking Schedule'!$V$14=1,'AQ Rulemaking Schedule'!F13,IF('AQ Rulemaking Schedule'!$V$14=2,'AQ Rulemaking Schedule'!H13,IF('AQ Rulemaking Schedule'!$V$14=3,'AQ Rulemaking Schedule'!J13)))</f>
        <v>0</v>
      </c>
    </row>
    <row r="8" spans="1:3">
      <c r="A8" s="61" t="str">
        <f>MID('AQ Rulemaking Schedule'!$A$2,13,255)</f>
        <v>AQ-13: NSPS/NESHAP Adoption by Reference for 2012</v>
      </c>
      <c r="B8" s="56">
        <f t="shared" si="0"/>
        <v>7</v>
      </c>
      <c r="C8" s="59" t="b">
        <f>IF('AQ Rulemaking Schedule'!$V$14=1,'AQ Rulemaking Schedule'!F14,IF('AQ Rulemaking Schedule'!$V$14=2,'AQ Rulemaking Schedule'!H14,IF('AQ Rulemaking Schedule'!$V$14=3,'AQ Rulemaking Schedule'!J14)))</f>
        <v>0</v>
      </c>
    </row>
    <row r="9" spans="1:3">
      <c r="A9" s="61" t="str">
        <f>MID('AQ Rulemaking Schedule'!$A$2,13,255)</f>
        <v>AQ-13: NSPS/NESHAP Adoption by Reference for 2012</v>
      </c>
      <c r="B9" s="56">
        <f t="shared" si="0"/>
        <v>8</v>
      </c>
      <c r="C9" s="59" t="b">
        <f>IF('AQ Rulemaking Schedule'!$V$14=1,'AQ Rulemaking Schedule'!F16,IF('AQ Rulemaking Schedule'!$V$14=2,'AQ Rulemaking Schedule'!H16,IF('AQ Rulemaking Schedule'!$V$14=3,'AQ Rulemaking Schedule'!J16)))</f>
        <v>0</v>
      </c>
    </row>
    <row r="10" spans="1:3">
      <c r="A10" s="61" t="str">
        <f>MID('AQ Rulemaking Schedule'!$A$2,13,255)</f>
        <v>AQ-13: NSPS/NESHAP Adoption by Reference for 2012</v>
      </c>
      <c r="B10" s="56">
        <f t="shared" si="0"/>
        <v>9</v>
      </c>
      <c r="C10" s="59" t="b">
        <f>IF('AQ Rulemaking Schedule'!$V$14=1,'AQ Rulemaking Schedule'!F17,IF('AQ Rulemaking Schedule'!$V$14=2,'AQ Rulemaking Schedule'!H17,IF('AQ Rulemaking Schedule'!$V$14=3,'AQ Rulemaking Schedule'!J17)))</f>
        <v>0</v>
      </c>
    </row>
    <row r="11" spans="1:3">
      <c r="A11" s="61" t="str">
        <f>MID('AQ Rulemaking Schedule'!$A$2,13,255)</f>
        <v>AQ-13: NSPS/NESHAP Adoption by Reference for 2012</v>
      </c>
      <c r="B11" s="56">
        <f t="shared" si="0"/>
        <v>10</v>
      </c>
      <c r="C11" s="59" t="b">
        <f>IF('AQ Rulemaking Schedule'!$V$14=1,'AQ Rulemaking Schedule'!F18,IF('AQ Rulemaking Schedule'!$V$14=2,'AQ Rulemaking Schedule'!H18,IF('AQ Rulemaking Schedule'!$V$14=3,'AQ Rulemaking Schedule'!J18)))</f>
        <v>0</v>
      </c>
    </row>
    <row r="12" spans="1:3">
      <c r="A12" s="61" t="str">
        <f>MID('AQ Rulemaking Schedule'!$A$2,13,255)</f>
        <v>AQ-13: NSPS/NESHAP Adoption by Reference for 2012</v>
      </c>
      <c r="B12" s="56">
        <f t="shared" si="0"/>
        <v>11</v>
      </c>
      <c r="C12" s="59" t="b">
        <f>IF('AQ Rulemaking Schedule'!$V$14=1,'AQ Rulemaking Schedule'!F19,IF('AQ Rulemaking Schedule'!$V$14=2,'AQ Rulemaking Schedule'!H19,IF('AQ Rulemaking Schedule'!$V$14=3,'AQ Rulemaking Schedule'!J19)))</f>
        <v>0</v>
      </c>
    </row>
    <row r="13" spans="1:3">
      <c r="A13" s="61" t="str">
        <f>MID('AQ Rulemaking Schedule'!$A$2,13,255)</f>
        <v>AQ-13: NSPS/NESHAP Adoption by Reference for 2012</v>
      </c>
      <c r="B13" s="56">
        <f t="shared" si="0"/>
        <v>12</v>
      </c>
      <c r="C13" s="59" t="b">
        <f>IF('AQ Rulemaking Schedule'!$V$14=1,'AQ Rulemaking Schedule'!F21,IF('AQ Rulemaking Schedule'!$V$14=2,'AQ Rulemaking Schedule'!H21,IF('AQ Rulemaking Schedule'!$V$14=3,'AQ Rulemaking Schedule'!J21)))</f>
        <v>0</v>
      </c>
    </row>
    <row r="14" spans="1:3">
      <c r="A14" s="61" t="str">
        <f>MID('AQ Rulemaking Schedule'!$A$2,13,255)</f>
        <v>AQ-13: NSPS/NESHAP Adoption by Reference for 2012</v>
      </c>
      <c r="B14" s="56">
        <f t="shared" si="0"/>
        <v>13</v>
      </c>
      <c r="C14" s="59" t="b">
        <f>IF('AQ Rulemaking Schedule'!$V$14=1,'AQ Rulemaking Schedule'!F22,IF('AQ Rulemaking Schedule'!$V$14=2,'AQ Rulemaking Schedule'!H22,IF('AQ Rulemaking Schedule'!$V$14=3,'AQ Rulemaking Schedule'!J22)))</f>
        <v>0</v>
      </c>
    </row>
    <row r="15" spans="1:3">
      <c r="A15" s="61" t="str">
        <f>MID('AQ Rulemaking Schedule'!$A$2,13,255)</f>
        <v>AQ-13: NSPS/NESHAP Adoption by Reference for 2012</v>
      </c>
      <c r="B15" s="56">
        <f t="shared" si="0"/>
        <v>14</v>
      </c>
      <c r="C15" s="59" t="b">
        <f>IF('AQ Rulemaking Schedule'!$V$14=1,'AQ Rulemaking Schedule'!F23,IF('AQ Rulemaking Schedule'!$V$14=2,'AQ Rulemaking Schedule'!H23,IF('AQ Rulemaking Schedule'!$V$14=3,'AQ Rulemaking Schedule'!J23)))</f>
        <v>0</v>
      </c>
    </row>
    <row r="16" spans="1:3">
      <c r="A16" s="61" t="str">
        <f>MID('AQ Rulemaking Schedule'!$A$2,13,255)</f>
        <v>AQ-13: NSPS/NESHAP Adoption by Reference for 2012</v>
      </c>
      <c r="B16" s="56">
        <f t="shared" si="0"/>
        <v>15</v>
      </c>
      <c r="C16" s="59" t="b">
        <f>IF('AQ Rulemaking Schedule'!$V$14=1,'AQ Rulemaking Schedule'!F24,IF('AQ Rulemaking Schedule'!$V$14=2,'AQ Rulemaking Schedule'!H24,IF('AQ Rulemaking Schedule'!$V$14=3,'AQ Rulemaking Schedule'!J24)))</f>
        <v>0</v>
      </c>
    </row>
    <row r="17" spans="1:3">
      <c r="A17" s="61" t="str">
        <f>MID('AQ Rulemaking Schedule'!$A$2,13,255)</f>
        <v>AQ-13: NSPS/NESHAP Adoption by Reference for 2012</v>
      </c>
      <c r="B17" s="56">
        <f t="shared" si="0"/>
        <v>16</v>
      </c>
      <c r="C17" s="59" t="b">
        <f>IF('AQ Rulemaking Schedule'!$V$14=1,'AQ Rulemaking Schedule'!F25,IF('AQ Rulemaking Schedule'!$V$14=2,'AQ Rulemaking Schedule'!H25,IF('AQ Rulemaking Schedule'!$V$14=3,'AQ Rulemaking Schedule'!J25)))</f>
        <v>0</v>
      </c>
    </row>
    <row r="18" spans="1:3">
      <c r="A18" s="61" t="str">
        <f>MID('AQ Rulemaking Schedule'!$A$2,13,255)</f>
        <v>AQ-13: NSPS/NESHAP Adoption by Reference for 2012</v>
      </c>
      <c r="B18" s="56">
        <f t="shared" si="0"/>
        <v>17</v>
      </c>
      <c r="C18" s="59" t="b">
        <f>IF('AQ Rulemaking Schedule'!$V$14=1,'AQ Rulemaking Schedule'!F26,IF('AQ Rulemaking Schedule'!$V$14=2,'AQ Rulemaking Schedule'!H26,IF('AQ Rulemaking Schedule'!$V$14=3,'AQ Rulemaking Schedule'!J26)))</f>
        <v>0</v>
      </c>
    </row>
    <row r="19" spans="1:3">
      <c r="A19" s="61" t="str">
        <f>MID('AQ Rulemaking Schedule'!$A$2,13,255)</f>
        <v>AQ-13: NSPS/NESHAP Adoption by Reference for 2012</v>
      </c>
      <c r="B19" s="56">
        <f t="shared" si="0"/>
        <v>18</v>
      </c>
      <c r="C19" s="59" t="b">
        <f>IF('AQ Rulemaking Schedule'!$V$14=1,'AQ Rulemaking Schedule'!F28,IF('AQ Rulemaking Schedule'!$V$14=2,'AQ Rulemaking Schedule'!H28,IF('AQ Rulemaking Schedule'!$V$14=3,'AQ Rulemaking Schedule'!J28)))</f>
        <v>0</v>
      </c>
    </row>
    <row r="20" spans="1:3">
      <c r="A20" s="61" t="str">
        <f>MID('AQ Rulemaking Schedule'!$A$2,13,255)</f>
        <v>AQ-13: NSPS/NESHAP Adoption by Reference for 2012</v>
      </c>
      <c r="B20" s="56">
        <f t="shared" si="0"/>
        <v>19</v>
      </c>
      <c r="C20" s="59" t="b">
        <f>IF('AQ Rulemaking Schedule'!$V$14=1,'AQ Rulemaking Schedule'!F29,IF('AQ Rulemaking Schedule'!$V$14=2,'AQ Rulemaking Schedule'!H29,IF('AQ Rulemaking Schedule'!$V$14=3,'AQ Rulemaking Schedule'!J29)))</f>
        <v>0</v>
      </c>
    </row>
    <row r="21" spans="1:3">
      <c r="A21" s="61" t="str">
        <f>MID('AQ Rulemaking Schedule'!$A$2,13,255)</f>
        <v>AQ-13: NSPS/NESHAP Adoption by Reference for 2012</v>
      </c>
      <c r="B21" s="56">
        <f t="shared" si="0"/>
        <v>20</v>
      </c>
      <c r="C21" s="59" t="b">
        <f>IF('AQ Rulemaking Schedule'!$V$14=1,'AQ Rulemaking Schedule'!F30,IF('AQ Rulemaking Schedule'!$V$14=2,'AQ Rulemaking Schedule'!H30,IF('AQ Rulemaking Schedule'!$V$14=3,'AQ Rulemaking Schedule'!J30)))</f>
        <v>0</v>
      </c>
    </row>
    <row r="22" spans="1:3">
      <c r="A22" s="61" t="str">
        <f>MID('AQ Rulemaking Schedule'!$A$2,13,255)</f>
        <v>AQ-13: NSPS/NESHAP Adoption by Reference for 2012</v>
      </c>
      <c r="B22" s="56">
        <f t="shared" si="0"/>
        <v>21</v>
      </c>
      <c r="C22" s="59" t="b">
        <f>IF('AQ Rulemaking Schedule'!$V$14=1,'AQ Rulemaking Schedule'!F31,IF('AQ Rulemaking Schedule'!$V$14=2,'AQ Rulemaking Schedule'!H31,IF('AQ Rulemaking Schedule'!$V$14=3,'AQ Rulemaking Schedule'!J31)))</f>
        <v>0</v>
      </c>
    </row>
    <row r="23" spans="1:3">
      <c r="A23" s="61" t="str">
        <f>MID('AQ Rulemaking Schedule'!$A$2,13,255)</f>
        <v>AQ-13: NSPS/NESHAP Adoption by Reference for 2012</v>
      </c>
      <c r="B23" s="56">
        <f t="shared" si="0"/>
        <v>22</v>
      </c>
      <c r="C23" s="59" t="b">
        <f>IF('AQ Rulemaking Schedule'!$V$14=1,'AQ Rulemaking Schedule'!F32,IF('AQ Rulemaking Schedule'!$V$14=2,'AQ Rulemaking Schedule'!H32,IF('AQ Rulemaking Schedule'!$V$14=3,'AQ Rulemaking Schedule'!J32)))</f>
        <v>0</v>
      </c>
    </row>
    <row r="24" spans="1:3">
      <c r="A24" s="61" t="str">
        <f>MID('AQ Rulemaking Schedule'!$A$2,13,255)</f>
        <v>AQ-13: NSPS/NESHAP Adoption by Reference for 2012</v>
      </c>
      <c r="B24" s="56">
        <f t="shared" si="0"/>
        <v>23</v>
      </c>
      <c r="C24" s="59" t="b">
        <f>IF('AQ Rulemaking Schedule'!$V$14=1,'AQ Rulemaking Schedule'!F33,IF('AQ Rulemaking Schedule'!$V$14=2,'AQ Rulemaking Schedule'!H33,IF('AQ Rulemaking Schedule'!$V$14=3,'AQ Rulemaking Schedule'!J33)))</f>
        <v>0</v>
      </c>
    </row>
    <row r="25" spans="1:3">
      <c r="A25" s="61" t="str">
        <f>MID('AQ Rulemaking Schedule'!$A$2,13,255)</f>
        <v>AQ-13: NSPS/NESHAP Adoption by Reference for 2012</v>
      </c>
      <c r="B25" s="56">
        <f t="shared" si="0"/>
        <v>24</v>
      </c>
      <c r="C25" s="59" t="b">
        <f>IF('AQ Rulemaking Schedule'!$V$14=1,'AQ Rulemaking Schedule'!F34,IF('AQ Rulemaking Schedule'!$V$14=2,'AQ Rulemaking Schedule'!H34,IF('AQ Rulemaking Schedule'!$V$14=3,'AQ Rulemaking Schedule'!J34)))</f>
        <v>0</v>
      </c>
    </row>
    <row r="26" spans="1:3">
      <c r="A26" s="61" t="str">
        <f>MID('AQ Rulemaking Schedule'!$A$2,13,255)</f>
        <v>AQ-13: NSPS/NESHAP Adoption by Reference for 2012</v>
      </c>
      <c r="B26" s="56">
        <f t="shared" si="0"/>
        <v>25</v>
      </c>
      <c r="C26" s="59" t="b">
        <f>IF('AQ Rulemaking Schedule'!$V$14=1,'AQ Rulemaking Schedule'!F37,IF('AQ Rulemaking Schedule'!$V$14=2,'AQ Rulemaking Schedule'!H37,IF('AQ Rulemaking Schedule'!$V$14=3,'AQ Rulemaking Schedule'!J37)))</f>
        <v>0</v>
      </c>
    </row>
    <row r="27" spans="1:3">
      <c r="A27" s="61" t="str">
        <f>MID('AQ Rulemaking Schedule'!$A$2,13,255)</f>
        <v>AQ-13: NSPS/NESHAP Adoption by Reference for 2012</v>
      </c>
      <c r="B27" s="56">
        <f t="shared" si="0"/>
        <v>26</v>
      </c>
      <c r="C27" s="59" t="b">
        <f>IF('AQ Rulemaking Schedule'!$V$14=1,'AQ Rulemaking Schedule'!F38,IF('AQ Rulemaking Schedule'!$V$14=2,'AQ Rulemaking Schedule'!H38,IF('AQ Rulemaking Schedule'!$V$14=3,'AQ Rulemaking Schedule'!J38)))</f>
        <v>0</v>
      </c>
    </row>
    <row r="28" spans="1:3">
      <c r="A28" s="61" t="str">
        <f>MID('AQ Rulemaking Schedule'!$A$2,13,255)</f>
        <v>AQ-13: NSPS/NESHAP Adoption by Reference for 2012</v>
      </c>
      <c r="B28" s="56">
        <f t="shared" si="0"/>
        <v>27</v>
      </c>
      <c r="C28" s="59" t="b">
        <f>IF('AQ Rulemaking Schedule'!$V$14=1,'AQ Rulemaking Schedule'!F39,IF('AQ Rulemaking Schedule'!$V$14=2,'AQ Rulemaking Schedule'!H39,IF('AQ Rulemaking Schedule'!$V$14=3,'AQ Rulemaking Schedule'!J39)))</f>
        <v>0</v>
      </c>
    </row>
    <row r="29" spans="1:3">
      <c r="A29" s="61" t="str">
        <f>MID('AQ Rulemaking Schedule'!$A$2,13,255)</f>
        <v>AQ-13: NSPS/NESHAP Adoption by Reference for 2012</v>
      </c>
      <c r="B29" s="56">
        <f t="shared" si="0"/>
        <v>28</v>
      </c>
      <c r="C29" s="59" t="b">
        <f>IF('AQ Rulemaking Schedule'!$V$14=1,'AQ Rulemaking Schedule'!F40,IF('AQ Rulemaking Schedule'!$V$14=2,'AQ Rulemaking Schedule'!H40,IF('AQ Rulemaking Schedule'!$V$14=3,'AQ Rulemaking Schedule'!J40)))</f>
        <v>0</v>
      </c>
    </row>
    <row r="30" spans="1:3">
      <c r="A30" s="61" t="str">
        <f>MID('AQ Rulemaking Schedule'!$A$2,13,255)</f>
        <v>AQ-13: NSPS/NESHAP Adoption by Reference for 2012</v>
      </c>
      <c r="B30" s="56">
        <f t="shared" si="0"/>
        <v>29</v>
      </c>
      <c r="C30" s="59" t="b">
        <f>IF('AQ Rulemaking Schedule'!$V$14=1,'AQ Rulemaking Schedule'!F42,IF('AQ Rulemaking Schedule'!$V$14=2,'AQ Rulemaking Schedule'!H42,IF('AQ Rulemaking Schedule'!$V$14=3,'AQ Rulemaking Schedule'!J42)))</f>
        <v>0</v>
      </c>
    </row>
    <row r="31" spans="1:3">
      <c r="A31" s="61" t="str">
        <f>MID('AQ Rulemaking Schedule'!$A$2,13,255)</f>
        <v>AQ-13: NSPS/NESHAP Adoption by Reference for 2012</v>
      </c>
      <c r="B31" s="56">
        <f t="shared" si="0"/>
        <v>30</v>
      </c>
      <c r="C31" s="59" t="b">
        <f>IF('AQ Rulemaking Schedule'!$V$14=1,'AQ Rulemaking Schedule'!F43,IF('AQ Rulemaking Schedule'!$V$14=2,'AQ Rulemaking Schedule'!H43,IF('AQ Rulemaking Schedule'!$V$14=3,'AQ Rulemaking Schedule'!J43)))</f>
        <v>0</v>
      </c>
    </row>
    <row r="32" spans="1:3">
      <c r="A32" s="61" t="str">
        <f>MID('AQ Rulemaking Schedule'!$A$2,13,255)</f>
        <v>AQ-13: NSPS/NESHAP Adoption by Reference for 2012</v>
      </c>
      <c r="B32" s="56">
        <f t="shared" si="0"/>
        <v>31</v>
      </c>
      <c r="C32" s="59" t="b">
        <f>IF('AQ Rulemaking Schedule'!$V$14=1,'AQ Rulemaking Schedule'!F44,IF('AQ Rulemaking Schedule'!$V$14=2,'AQ Rulemaking Schedule'!H44,IF('AQ Rulemaking Schedule'!$V$14=3,'AQ Rulemaking Schedule'!J44)))</f>
        <v>0</v>
      </c>
    </row>
    <row r="33" spans="1:3">
      <c r="A33" s="61" t="str">
        <f>MID('AQ Rulemaking Schedule'!$A$2,13,255)</f>
        <v>AQ-13: NSPS/NESHAP Adoption by Reference for 2012</v>
      </c>
      <c r="B33" s="56">
        <f t="shared" si="0"/>
        <v>32</v>
      </c>
      <c r="C33" s="59" t="b">
        <f>IF('AQ Rulemaking Schedule'!$V$14=1,'AQ Rulemaking Schedule'!F45,IF('AQ Rulemaking Schedule'!$V$14=2,'AQ Rulemaking Schedule'!H45,IF('AQ Rulemaking Schedule'!$V$14=3,'AQ Rulemaking Schedule'!J45)))</f>
        <v>0</v>
      </c>
    </row>
    <row r="34" spans="1:3">
      <c r="A34" s="61" t="str">
        <f>MID('AQ Rulemaking Schedule'!$A$2,13,255)</f>
        <v>AQ-13: NSPS/NESHAP Adoption by Reference for 2012</v>
      </c>
      <c r="B34" s="56">
        <f t="shared" si="0"/>
        <v>33</v>
      </c>
      <c r="C34" s="59" t="b">
        <f>IF('AQ Rulemaking Schedule'!$V$14=1,'AQ Rulemaking Schedule'!F46,IF('AQ Rulemaking Schedule'!$V$14=2,'AQ Rulemaking Schedule'!H46,IF('AQ Rulemaking Schedule'!$V$14=3,'AQ Rulemaking Schedule'!J46)))</f>
        <v>0</v>
      </c>
    </row>
    <row r="35" spans="1:3">
      <c r="A35" s="61" t="str">
        <f>MID('AQ Rulemaking Schedule'!$A$2,13,255)</f>
        <v>AQ-13: NSPS/NESHAP Adoption by Reference for 2012</v>
      </c>
      <c r="B35" s="56">
        <f t="shared" si="0"/>
        <v>34</v>
      </c>
      <c r="C35" s="59" t="b">
        <f>IF('AQ Rulemaking Schedule'!$V$14=1,'AQ Rulemaking Schedule'!F47,IF('AQ Rulemaking Schedule'!$V$14=2,'AQ Rulemaking Schedule'!H47,IF('AQ Rulemaking Schedule'!$V$14=3,'AQ Rulemaking Schedule'!J47)))</f>
        <v>0</v>
      </c>
    </row>
    <row r="36" spans="1:3">
      <c r="A36" s="61" t="str">
        <f>MID('AQ Rulemaking Schedule'!$A$2,13,255)</f>
        <v>AQ-13: NSPS/NESHAP Adoption by Reference for 2012</v>
      </c>
      <c r="B36" s="56">
        <f t="shared" si="0"/>
        <v>35</v>
      </c>
      <c r="C36" s="59" t="b">
        <f>IF('AQ Rulemaking Schedule'!$V$14=1,'AQ Rulemaking Schedule'!F48,IF('AQ Rulemaking Schedule'!$V$14=2,'AQ Rulemaking Schedule'!H48,IF('AQ Rulemaking Schedule'!$V$14=3,'AQ Rulemaking Schedule'!J48)))</f>
        <v>0</v>
      </c>
    </row>
    <row r="37" spans="1:3">
      <c r="A37" s="61" t="str">
        <f>MID('AQ Rulemaking Schedule'!$A$2,13,255)</f>
        <v>AQ-13: NSPS/NESHAP Adoption by Reference for 2012</v>
      </c>
      <c r="B37" s="56">
        <f t="shared" si="0"/>
        <v>36</v>
      </c>
      <c r="C37" s="59" t="b">
        <f>IF('AQ Rulemaking Schedule'!$V$14=1,'AQ Rulemaking Schedule'!F50,IF('AQ Rulemaking Schedule'!$V$14=2,'AQ Rulemaking Schedule'!H50,IF('AQ Rulemaking Schedule'!$V$14=3,'AQ Rulemaking Schedule'!J50)))</f>
        <v>0</v>
      </c>
    </row>
    <row r="38" spans="1:3">
      <c r="A38" s="61" t="str">
        <f>MID('AQ Rulemaking Schedule'!$A$2,13,255)</f>
        <v>AQ-13: NSPS/NESHAP Adoption by Reference for 2012</v>
      </c>
      <c r="B38" s="56">
        <f t="shared" si="0"/>
        <v>37</v>
      </c>
      <c r="C38" s="59" t="b">
        <f>IF('AQ Rulemaking Schedule'!$V$14=1,'AQ Rulemaking Schedule'!F51,IF('AQ Rulemaking Schedule'!$V$14=2,'AQ Rulemaking Schedule'!H51,IF('AQ Rulemaking Schedule'!$V$14=3,'AQ Rulemaking Schedule'!J51)))</f>
        <v>0</v>
      </c>
    </row>
  </sheetData>
  <sheetProtection password="C69E" sheet="1" objects="1" scenarios="1"/>
  <phoneticPr fontId="1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4"/>
  <sheetViews>
    <sheetView tabSelected="1" workbookViewId="0">
      <pane ySplit="5" topLeftCell="A33" activePane="bottomLeft" state="frozen"/>
      <selection pane="bottomLeft" activeCell="H22" sqref="H22"/>
    </sheetView>
  </sheetViews>
  <sheetFormatPr defaultColWidth="9.140625" defaultRowHeight="12.75"/>
  <cols>
    <col min="1" max="1" width="4.140625" style="3" customWidth="1"/>
    <col min="2" max="3" width="4.140625" style="26" bestFit="1" customWidth="1"/>
    <col min="4" max="4" width="58.5703125" style="3" customWidth="1"/>
    <col min="5" max="5" width="5.5703125" style="3" bestFit="1" customWidth="1"/>
    <col min="6" max="6" width="8.42578125" style="3" bestFit="1" customWidth="1"/>
    <col min="7" max="7" width="7.42578125" style="3" hidden="1" customWidth="1"/>
    <col min="8" max="8" width="8.42578125" style="3" bestFit="1" customWidth="1"/>
    <col min="9" max="9" width="7.28515625" style="3" hidden="1" customWidth="1"/>
    <col min="10" max="10" width="8.42578125" style="3" bestFit="1" customWidth="1"/>
    <col min="11" max="11" width="7.28515625" style="3" hidden="1" customWidth="1"/>
    <col min="12" max="12" width="1.7109375" style="3" customWidth="1"/>
    <col min="13" max="15" width="10.7109375" style="3" customWidth="1"/>
    <col min="16" max="16" width="1.7109375" style="3" customWidth="1"/>
    <col min="17" max="19" width="8.28515625" style="3" customWidth="1"/>
    <col min="20" max="20" width="9.140625" style="3"/>
    <col min="21" max="21" width="30.28515625" style="3" hidden="1" customWidth="1"/>
    <col min="22" max="22" width="50.140625" style="3" hidden="1" customWidth="1"/>
    <col min="23" max="16384" width="9.140625" style="3"/>
  </cols>
  <sheetData>
    <row r="1" spans="1:22" ht="16.5" thickBot="1">
      <c r="A1" s="68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2" ht="15.95" customHeight="1" thickBot="1">
      <c r="A2" s="70" t="s">
        <v>101</v>
      </c>
      <c r="B2" s="71"/>
      <c r="C2" s="71"/>
      <c r="D2" s="71"/>
      <c r="E2" s="71"/>
      <c r="F2" s="80" t="s">
        <v>51</v>
      </c>
      <c r="G2" s="80"/>
      <c r="H2" s="81"/>
      <c r="I2" s="5"/>
      <c r="J2" s="5"/>
      <c r="K2" s="1"/>
      <c r="L2" s="1"/>
      <c r="M2" s="1"/>
      <c r="N2" s="1"/>
      <c r="O2" s="1"/>
      <c r="P2" s="2"/>
      <c r="Q2" s="2"/>
      <c r="R2" s="2"/>
      <c r="S2" s="2"/>
    </row>
    <row r="3" spans="1:22" ht="13.5" thickBot="1">
      <c r="A3" s="72" t="s">
        <v>100</v>
      </c>
      <c r="B3" s="73"/>
      <c r="C3" s="73"/>
      <c r="D3" s="73"/>
      <c r="E3" s="74"/>
      <c r="F3" s="75" t="s">
        <v>39</v>
      </c>
      <c r="G3" s="78"/>
      <c r="H3" s="78"/>
      <c r="I3" s="78"/>
      <c r="J3" s="79"/>
      <c r="K3" s="2"/>
      <c r="L3" s="15"/>
      <c r="M3" s="75" t="s">
        <v>40</v>
      </c>
      <c r="N3" s="76"/>
      <c r="O3" s="77"/>
      <c r="P3" s="16"/>
      <c r="Q3" s="75" t="s">
        <v>45</v>
      </c>
      <c r="R3" s="76"/>
      <c r="S3" s="77"/>
    </row>
    <row r="4" spans="1:22" ht="15" thickBot="1">
      <c r="A4" s="42" t="s">
        <v>62</v>
      </c>
      <c r="B4" s="42" t="s">
        <v>63</v>
      </c>
      <c r="C4" s="41" t="s">
        <v>46</v>
      </c>
      <c r="D4" s="4" t="s">
        <v>0</v>
      </c>
      <c r="E4" s="14" t="s">
        <v>10</v>
      </c>
      <c r="F4" s="5" t="s">
        <v>1</v>
      </c>
      <c r="G4" s="6" t="s">
        <v>42</v>
      </c>
      <c r="H4" s="5" t="s">
        <v>2</v>
      </c>
      <c r="I4" s="6" t="s">
        <v>43</v>
      </c>
      <c r="J4" s="5" t="s">
        <v>3</v>
      </c>
      <c r="K4" s="17" t="s">
        <v>44</v>
      </c>
      <c r="L4" s="18"/>
      <c r="M4" s="5" t="s">
        <v>1</v>
      </c>
      <c r="N4" s="5" t="s">
        <v>2</v>
      </c>
      <c r="O4" s="5" t="s">
        <v>3</v>
      </c>
      <c r="P4" s="18"/>
      <c r="Q4" s="5" t="s">
        <v>1</v>
      </c>
      <c r="R4" s="5" t="s">
        <v>2</v>
      </c>
      <c r="S4" s="5" t="s">
        <v>3</v>
      </c>
    </row>
    <row r="5" spans="1:22" ht="15" thickBot="1">
      <c r="A5" s="42"/>
      <c r="B5" s="42"/>
      <c r="C5" s="41"/>
      <c r="D5" s="47" t="s">
        <v>50</v>
      </c>
      <c r="E5" s="46"/>
      <c r="F5" s="5"/>
      <c r="G5" s="6"/>
      <c r="H5" s="5"/>
      <c r="I5" s="6"/>
      <c r="J5" s="5"/>
      <c r="K5" s="17"/>
      <c r="L5" s="18"/>
      <c r="M5" s="5"/>
      <c r="N5" s="5"/>
      <c r="O5" s="5"/>
      <c r="P5" s="18"/>
      <c r="Q5" s="5"/>
      <c r="R5" s="5"/>
      <c r="S5" s="5"/>
    </row>
    <row r="6" spans="1:22" ht="15" thickBot="1">
      <c r="A6" s="43"/>
      <c r="B6" s="43"/>
      <c r="C6" s="27"/>
      <c r="D6" s="20" t="s">
        <v>4</v>
      </c>
      <c r="E6" s="10"/>
      <c r="F6" s="5"/>
      <c r="G6" s="6"/>
      <c r="H6" s="5"/>
      <c r="I6" s="6"/>
      <c r="J6" s="5"/>
      <c r="K6" s="7"/>
      <c r="L6" s="19"/>
      <c r="M6" s="5"/>
      <c r="N6" s="5"/>
      <c r="O6" s="5"/>
      <c r="P6" s="19"/>
      <c r="Q6" s="5"/>
      <c r="R6" s="5"/>
      <c r="S6" s="5"/>
      <c r="U6" s="8">
        <v>1</v>
      </c>
      <c r="V6" s="9" t="s">
        <v>22</v>
      </c>
    </row>
    <row r="7" spans="1:22" ht="26.25" thickBot="1">
      <c r="A7" s="27"/>
      <c r="B7" s="45" t="str">
        <f>IF(E7="",IF($V$14=1,IF(OR(F7="",$F$8=""),0,$F$8-F7),IF($V$14=2,IF(OR(H7="",$H$8=""),0,$H$8-H7),IF($V$14=3,IF(OR(J7="",$J$8=""),0,$J$8-J7),"NA"))),"NA")</f>
        <v>NA</v>
      </c>
      <c r="C7" s="27"/>
      <c r="D7" s="21" t="s">
        <v>5</v>
      </c>
      <c r="E7" s="50"/>
      <c r="F7" s="33">
        <v>40934</v>
      </c>
      <c r="G7" s="34">
        <f>IF(F7&lt;&gt;"",F7,"")</f>
        <v>40934</v>
      </c>
      <c r="H7" s="33">
        <v>40976</v>
      </c>
      <c r="I7" s="34">
        <f>IF(H7&lt;&gt;"",H7,"")</f>
        <v>40976</v>
      </c>
      <c r="J7" s="33"/>
      <c r="K7" s="34" t="str">
        <f>IF(J7&lt;&gt;"",J7,"")</f>
        <v/>
      </c>
      <c r="L7" s="35"/>
      <c r="M7" s="36" t="str">
        <f t="shared" ref="M7:M51" si="0">IF(F7="","",LOOKUP(WEEKDAY(G7),DayArray))</f>
        <v>Thursday</v>
      </c>
      <c r="N7" s="36" t="str">
        <f t="shared" ref="N7:N51" si="1">IF(H7="","",LOOKUP(WEEKDAY(I7),DayArray))</f>
        <v>Thursday</v>
      </c>
      <c r="O7" s="36" t="str">
        <f t="shared" ref="O7:O51" si="2">IF(J7="","",LOOKUP(WEEKDAY(J7),DayArray))</f>
        <v/>
      </c>
      <c r="P7" s="35"/>
      <c r="Q7" s="65"/>
      <c r="R7" s="65"/>
      <c r="S7" s="65"/>
      <c r="U7" s="8">
        <v>2</v>
      </c>
      <c r="V7" s="8" t="s">
        <v>23</v>
      </c>
    </row>
    <row r="8" spans="1:22" ht="26.25" thickBot="1">
      <c r="A8" s="44" t="s">
        <v>47</v>
      </c>
      <c r="B8" s="45" t="str">
        <f>IF(E8="",IF($V$14=1,IF(OR(F8="",$F$9=""),0,$F$9-F8),IF($V$14=2,IF(OR(H8="",$H$9=""),0,$H$9-H8),IF($V$14=3,IF(OR(J8="",$J$9=""),0,$J$9-J8),"NA"))),"NA")</f>
        <v>NA</v>
      </c>
      <c r="C8" s="27"/>
      <c r="D8" s="21" t="s">
        <v>77</v>
      </c>
      <c r="E8" s="37"/>
      <c r="F8" s="33">
        <v>40941</v>
      </c>
      <c r="G8" s="34">
        <f>IF(E8="",IF(F8&lt;&gt;"",F8,""),G7)</f>
        <v>40941</v>
      </c>
      <c r="H8" s="33">
        <v>40983</v>
      </c>
      <c r="I8" s="34">
        <f>IF(E8="",IF(H8&lt;&gt;"",H8,""),I7)</f>
        <v>40983</v>
      </c>
      <c r="J8" s="33"/>
      <c r="K8" s="34" t="str">
        <f t="shared" ref="K8:K51" si="3">IF(E8="",IF(J8&lt;&gt;"",J8,""),K7)</f>
        <v/>
      </c>
      <c r="L8" s="35"/>
      <c r="M8" s="36" t="str">
        <f>IF(F8="","",LOOKUP(WEEKDAY(G8),DayArray))</f>
        <v>Thursday</v>
      </c>
      <c r="N8" s="36" t="str">
        <f>IF(H8="","",LOOKUP(WEEKDAY(I8),DayArray))</f>
        <v>Thursday</v>
      </c>
      <c r="O8" s="36" t="str">
        <f t="shared" si="2"/>
        <v/>
      </c>
      <c r="P8" s="35"/>
      <c r="Q8" s="38">
        <f>IF(E8&lt;&gt;"","",IF(AND(G7&lt;&gt;"",G8&lt;&gt;""),G8-G7,""))</f>
        <v>7</v>
      </c>
      <c r="R8" s="38">
        <f>IF(E8&lt;&gt;"","",IF(AND(I7&lt;&gt;"",I8&lt;&gt;""),I8-I7,""))</f>
        <v>7</v>
      </c>
      <c r="S8" s="38" t="str">
        <f>IF(E8&lt;&gt;"","",IF(AND(K7&lt;&gt;"",K8&lt;&gt;""),K8-K7,""))</f>
        <v/>
      </c>
      <c r="U8" s="8">
        <v>3</v>
      </c>
      <c r="V8" s="8" t="s">
        <v>24</v>
      </c>
    </row>
    <row r="9" spans="1:22" ht="19.5" thickBot="1">
      <c r="A9" s="44" t="s">
        <v>48</v>
      </c>
      <c r="B9" s="45"/>
      <c r="C9" s="29">
        <v>1</v>
      </c>
      <c r="D9" s="30" t="s">
        <v>6</v>
      </c>
      <c r="E9" s="39"/>
      <c r="F9" s="55">
        <v>40948</v>
      </c>
      <c r="G9" s="34">
        <f t="shared" ref="G9:G14" si="4">IF(E9="",IF(F9&lt;&gt;"",F9,""),G8)</f>
        <v>40948</v>
      </c>
      <c r="H9" s="55">
        <v>40997</v>
      </c>
      <c r="I9" s="34">
        <f t="shared" ref="I9:I51" si="5">IF(E9="",IF(H9&lt;&gt;"",H9,""),I8)</f>
        <v>40997</v>
      </c>
      <c r="J9" s="55"/>
      <c r="K9" s="34" t="str">
        <f t="shared" si="3"/>
        <v/>
      </c>
      <c r="L9" s="35"/>
      <c r="M9" s="36" t="str">
        <f t="shared" si="0"/>
        <v>Thursday</v>
      </c>
      <c r="N9" s="36" t="str">
        <f t="shared" si="1"/>
        <v>Thursday</v>
      </c>
      <c r="O9" s="36" t="str">
        <f t="shared" si="2"/>
        <v/>
      </c>
      <c r="P9" s="35"/>
      <c r="Q9" s="38">
        <f>IF(E9&lt;&gt;"","",IF(AND(G8&lt;&gt;"",G9&lt;&gt;""),G9-G8,""))</f>
        <v>7</v>
      </c>
      <c r="R9" s="38">
        <f>IF(E9&lt;&gt;"","",IF(AND(I8&lt;&gt;"",I9&lt;&gt;""),I9-I8,""))</f>
        <v>14</v>
      </c>
      <c r="S9" s="38" t="str">
        <f>IF(E9&lt;&gt;"","",IF(AND(K8&lt;&gt;"",K9&lt;&gt;""),K9-K8,""))</f>
        <v/>
      </c>
      <c r="U9" s="8">
        <v>4</v>
      </c>
      <c r="V9" s="8" t="s">
        <v>25</v>
      </c>
    </row>
    <row r="10" spans="1:22" ht="26.25" thickBot="1">
      <c r="A10" s="44" t="s">
        <v>49</v>
      </c>
      <c r="B10" s="45"/>
      <c r="C10" s="27"/>
      <c r="D10" s="21" t="s">
        <v>78</v>
      </c>
      <c r="E10" s="37"/>
      <c r="F10" s="33">
        <v>40955</v>
      </c>
      <c r="G10" s="34">
        <f t="shared" si="4"/>
        <v>40955</v>
      </c>
      <c r="H10" s="33">
        <v>40996</v>
      </c>
      <c r="I10" s="34">
        <f t="shared" si="5"/>
        <v>40996</v>
      </c>
      <c r="J10" s="33"/>
      <c r="K10" s="34" t="str">
        <f t="shared" si="3"/>
        <v/>
      </c>
      <c r="L10" s="35"/>
      <c r="M10" s="36" t="str">
        <f t="shared" si="0"/>
        <v>Thursday</v>
      </c>
      <c r="N10" s="36" t="str">
        <f t="shared" si="1"/>
        <v>Wednesday</v>
      </c>
      <c r="O10" s="36" t="str">
        <f t="shared" si="2"/>
        <v/>
      </c>
      <c r="P10" s="35"/>
      <c r="Q10" s="38">
        <f>IF(E10&lt;&gt;"","",IF(AND(G9&lt;&gt;"",G10&lt;&gt;""),G10-G9,""))</f>
        <v>7</v>
      </c>
      <c r="R10" s="38">
        <f>IF(E10&lt;&gt;"","",IF(AND(I9&lt;&gt;"",I10&lt;&gt;""),I10-I9,""))</f>
        <v>-1</v>
      </c>
      <c r="S10" s="38" t="str">
        <f>IF(E10&lt;&gt;"","",IF(AND(K9&lt;&gt;"",K10&lt;&gt;""),K10-K9,""))</f>
        <v/>
      </c>
      <c r="U10" s="8">
        <v>5</v>
      </c>
      <c r="V10" s="8" t="s">
        <v>26</v>
      </c>
    </row>
    <row r="11" spans="1:22" ht="19.5" thickBot="1">
      <c r="A11" s="45"/>
      <c r="B11" s="45"/>
      <c r="C11" s="29">
        <v>2</v>
      </c>
      <c r="D11" s="31" t="s">
        <v>7</v>
      </c>
      <c r="E11" s="39"/>
      <c r="F11" s="55">
        <v>40962</v>
      </c>
      <c r="G11" s="34">
        <f t="shared" si="4"/>
        <v>40962</v>
      </c>
      <c r="H11" s="55">
        <v>41004</v>
      </c>
      <c r="I11" s="34">
        <f t="shared" si="5"/>
        <v>41004</v>
      </c>
      <c r="J11" s="55"/>
      <c r="K11" s="34" t="str">
        <f t="shared" si="3"/>
        <v/>
      </c>
      <c r="L11" s="35"/>
      <c r="M11" s="36" t="str">
        <f t="shared" si="0"/>
        <v>Thursday</v>
      </c>
      <c r="N11" s="36" t="str">
        <f t="shared" si="1"/>
        <v>Thursday</v>
      </c>
      <c r="O11" s="36" t="str">
        <f t="shared" si="2"/>
        <v/>
      </c>
      <c r="P11" s="35"/>
      <c r="Q11" s="38">
        <f>IF(E11&lt;&gt;"","",IF(AND(G10&lt;&gt;"",G11&lt;&gt;""),G11-G10,""))</f>
        <v>7</v>
      </c>
      <c r="R11" s="38">
        <f>IF(E11&lt;&gt;"","",IF(AND(I10&lt;&gt;"",I11&lt;&gt;""),I11-I10,""))</f>
        <v>8</v>
      </c>
      <c r="S11" s="38" t="str">
        <f>IF(E11&lt;&gt;"","",IF(AND(K10&lt;&gt;"",K11&lt;&gt;""),K11-K10,""))</f>
        <v/>
      </c>
      <c r="U11" s="8">
        <v>6</v>
      </c>
      <c r="V11" s="8" t="s">
        <v>27</v>
      </c>
    </row>
    <row r="12" spans="1:22" ht="19.5" thickBot="1">
      <c r="A12" s="45"/>
      <c r="B12" s="45"/>
      <c r="C12" s="27"/>
      <c r="D12" s="22" t="s">
        <v>8</v>
      </c>
      <c r="E12" s="40"/>
      <c r="F12" s="63"/>
      <c r="G12" s="64"/>
      <c r="H12" s="63"/>
      <c r="I12" s="64"/>
      <c r="J12" s="63"/>
      <c r="K12" s="64"/>
      <c r="L12" s="35"/>
      <c r="M12" s="65"/>
      <c r="N12" s="65"/>
      <c r="O12" s="65"/>
      <c r="P12" s="35"/>
      <c r="Q12" s="65"/>
      <c r="R12" s="65"/>
      <c r="S12" s="65"/>
      <c r="U12" s="8">
        <v>7</v>
      </c>
      <c r="V12" s="8" t="s">
        <v>28</v>
      </c>
    </row>
    <row r="13" spans="1:22" ht="26.25" thickBot="1">
      <c r="A13" s="45"/>
      <c r="B13" s="45" t="str">
        <f>IF(E13="",IF($V$14=1,IF(OR(F13="",F28=""),0,F28-F13-1),IF($V$14=2,IF(OR(H13="",H28=""),0,H28-H13-1),IF($V$14=3,IF(OR(J13="",J28=""),0,J28-J13-1),"NA"))),"NA")</f>
        <v>NA</v>
      </c>
      <c r="C13" s="27"/>
      <c r="D13" s="21" t="s">
        <v>9</v>
      </c>
      <c r="E13" s="37"/>
      <c r="F13" s="33"/>
      <c r="G13" s="34" t="str">
        <f>IF(E13="",IF(F13&lt;&gt;"",F13,""),G11)</f>
        <v/>
      </c>
      <c r="H13" s="33"/>
      <c r="I13" s="34" t="str">
        <f>IF(E13="",IF(H13&lt;&gt;"",H13,""),I11)</f>
        <v/>
      </c>
      <c r="J13" s="33"/>
      <c r="K13" s="34" t="str">
        <f>IF(E13="",IF(J13&lt;&gt;"",J13,""),K11)</f>
        <v/>
      </c>
      <c r="L13" s="35"/>
      <c r="M13" s="36" t="str">
        <f t="shared" si="0"/>
        <v/>
      </c>
      <c r="N13" s="36" t="str">
        <f t="shared" si="1"/>
        <v/>
      </c>
      <c r="O13" s="36" t="str">
        <f t="shared" si="2"/>
        <v/>
      </c>
      <c r="P13" s="35"/>
      <c r="Q13" s="38" t="str">
        <f>IF(E13&lt;&gt;"","",IF(AND(G11&lt;&gt;"",G13&lt;&gt;""),G13-G11,""))</f>
        <v/>
      </c>
      <c r="R13" s="38" t="str">
        <f>IF(E13&lt;&gt;"","",IF(AND(I11&lt;&gt;"",I13&lt;&gt;""),I13-I11,""))</f>
        <v/>
      </c>
      <c r="S13" s="38" t="str">
        <f>IF(E13&lt;&gt;"","",IF(AND(K11&lt;&gt;"",K13&lt;&gt;""),K13-K11,""))</f>
        <v/>
      </c>
    </row>
    <row r="14" spans="1:22" ht="39" thickBot="1">
      <c r="A14" s="45"/>
      <c r="B14" s="45"/>
      <c r="C14" s="27"/>
      <c r="D14" s="21" t="s">
        <v>55</v>
      </c>
      <c r="E14" s="37"/>
      <c r="F14" s="33"/>
      <c r="G14" s="34" t="str">
        <f t="shared" si="4"/>
        <v/>
      </c>
      <c r="H14" s="33"/>
      <c r="I14" s="34" t="str">
        <f t="shared" si="5"/>
        <v/>
      </c>
      <c r="J14" s="33"/>
      <c r="K14" s="34" t="str">
        <f t="shared" si="3"/>
        <v/>
      </c>
      <c r="L14" s="35"/>
      <c r="M14" s="36" t="str">
        <f>IF(F14="","",LOOKUP(WEEKDAY(G14),DayArray))</f>
        <v/>
      </c>
      <c r="N14" s="36" t="str">
        <f t="shared" si="1"/>
        <v/>
      </c>
      <c r="O14" s="36" t="str">
        <f t="shared" si="2"/>
        <v/>
      </c>
      <c r="P14" s="35"/>
      <c r="Q14" s="38" t="str">
        <f>IF(E14&lt;&gt;"","",IF(AND(G13&lt;&gt;"",G14&lt;&gt;""),G14-G13,""))</f>
        <v/>
      </c>
      <c r="R14" s="38" t="str">
        <f>IF(E14&lt;&gt;"","",IF(AND(I13&lt;&gt;"",I14&lt;&gt;""),I14-I13,""))</f>
        <v/>
      </c>
      <c r="S14" s="38" t="str">
        <f>IF(E14&lt;&gt;"","",IF(AND(K13&lt;&gt;"",K14&lt;&gt;""),K14-K13,""))</f>
        <v/>
      </c>
      <c r="U14" s="48">
        <v>1</v>
      </c>
      <c r="V14" s="49"/>
    </row>
    <row r="15" spans="1:22" ht="19.5" thickBot="1">
      <c r="A15" s="45"/>
      <c r="B15" s="45"/>
      <c r="C15" s="27"/>
      <c r="D15" s="23" t="s">
        <v>11</v>
      </c>
      <c r="E15" s="40"/>
      <c r="F15" s="63"/>
      <c r="G15" s="64"/>
      <c r="H15" s="63"/>
      <c r="I15" s="64"/>
      <c r="J15" s="63"/>
      <c r="K15" s="64"/>
      <c r="L15" s="35"/>
      <c r="M15" s="65"/>
      <c r="N15" s="65"/>
      <c r="O15" s="65"/>
      <c r="P15" s="35"/>
      <c r="Q15" s="65"/>
      <c r="R15" s="65"/>
      <c r="S15" s="65"/>
    </row>
    <row r="16" spans="1:22" ht="26.25" thickBot="1">
      <c r="A16" s="45"/>
      <c r="B16" s="45" t="str">
        <f>IF(E16="",IF($V$14=1,IF(OR(F16="",$F$17=""),0,$F$17-F16),IF($V$14=2,IF(OR(H16="",$H$17=""),0,$H$17-H16),IF($V$14=3,IF(OR(J16="",$J$17=""),0,$J$17-J16),"NA"))),"NA")</f>
        <v>NA</v>
      </c>
      <c r="C16" s="27"/>
      <c r="D16" s="21" t="s">
        <v>12</v>
      </c>
      <c r="E16" s="37"/>
      <c r="F16" s="33">
        <v>40975</v>
      </c>
      <c r="G16" s="34">
        <f>IF(E16="",IF(F16&lt;&gt;"",F16,""),G14)</f>
        <v>40975</v>
      </c>
      <c r="H16" s="33">
        <v>41036</v>
      </c>
      <c r="I16" s="34">
        <f>IF(E16="",IF(H16&lt;&gt;"",H16,""),I14)</f>
        <v>41036</v>
      </c>
      <c r="J16" s="33"/>
      <c r="K16" s="34" t="str">
        <f>IF(E16="",IF(J16&lt;&gt;"",J16,""),K14)</f>
        <v/>
      </c>
      <c r="L16" s="35"/>
      <c r="M16" s="36" t="str">
        <f>IF(F16="","",LOOKUP(WEEKDAY(G16),DayArray))</f>
        <v>Wednesday</v>
      </c>
      <c r="N16" s="36" t="str">
        <f t="shared" si="1"/>
        <v>Monday</v>
      </c>
      <c r="O16" s="36" t="str">
        <f t="shared" si="2"/>
        <v/>
      </c>
      <c r="P16" s="35"/>
      <c r="Q16" s="38" t="str">
        <f>IF(E16&lt;&gt;"","",IF(AND(G14&lt;&gt;"",G16&lt;&gt;""),G16-G14,""))</f>
        <v/>
      </c>
      <c r="R16" s="38" t="str">
        <f>IF(E16&lt;&gt;"","",IF(AND(I14&lt;&gt;"",I16&lt;&gt;""),I16-I14,""))</f>
        <v/>
      </c>
      <c r="S16" s="38" t="str">
        <f>IF(E16&lt;&gt;"","",IF(AND(K14&lt;&gt;"",K16&lt;&gt;""),K16-K14,""))</f>
        <v/>
      </c>
      <c r="U16" s="3" t="s">
        <v>80</v>
      </c>
    </row>
    <row r="17" spans="1:23" ht="26.25" thickBot="1">
      <c r="A17" s="44" t="s">
        <v>47</v>
      </c>
      <c r="B17" s="45" t="str">
        <f>IF(E17="",IF($V$14=1,IF(OR(F17="",$F$18=""),0,$F$18-F17),IF($V$14=2,IF(OR(H17="",$H$18=""),0,$H$18-H17),IF($V$14=3,IF(OR(J17="",$J$18=""),0,$J$18-J17),"NA"))),"NA")</f>
        <v>NA</v>
      </c>
      <c r="C17" s="27"/>
      <c r="D17" s="21" t="s">
        <v>71</v>
      </c>
      <c r="E17" s="37"/>
      <c r="F17" s="33">
        <v>40982</v>
      </c>
      <c r="G17" s="34">
        <f>IF(E17="",IF(F17&lt;&gt;"",F17,""),G16)</f>
        <v>40982</v>
      </c>
      <c r="H17" s="33">
        <v>41043</v>
      </c>
      <c r="I17" s="34">
        <f t="shared" si="5"/>
        <v>41043</v>
      </c>
      <c r="J17" s="33"/>
      <c r="K17" s="34" t="str">
        <f t="shared" si="3"/>
        <v/>
      </c>
      <c r="L17" s="35"/>
      <c r="M17" s="36" t="str">
        <f t="shared" si="0"/>
        <v>Wednesday</v>
      </c>
      <c r="N17" s="36" t="str">
        <f t="shared" si="1"/>
        <v>Monday</v>
      </c>
      <c r="O17" s="36" t="str">
        <f t="shared" si="2"/>
        <v/>
      </c>
      <c r="P17" s="35"/>
      <c r="Q17" s="38">
        <f>IF(E17&lt;&gt;"","",IF(AND(G16&lt;&gt;"",G17&lt;&gt;""),G17-G16,""))</f>
        <v>7</v>
      </c>
      <c r="R17" s="38">
        <f>IF(E17&lt;&gt;"","",IF(AND(I16&lt;&gt;"",I17&lt;&gt;""),I17-I16,""))</f>
        <v>7</v>
      </c>
      <c r="S17" s="38" t="str">
        <f>IF(E17&lt;&gt;"","",IF(AND(K16&lt;&gt;"",K17&lt;&gt;""),K17-K16,""))</f>
        <v/>
      </c>
      <c r="U17" s="3" t="s">
        <v>86</v>
      </c>
      <c r="V17" s="3" t="str">
        <f>$U$16&amp;U17</f>
        <v>Project Lead &amp; Phone: Andrea Curtis  503.229.6866</v>
      </c>
    </row>
    <row r="18" spans="1:23" ht="26.25" thickBot="1">
      <c r="A18" s="44" t="s">
        <v>48</v>
      </c>
      <c r="B18" s="45"/>
      <c r="C18" s="29">
        <v>3</v>
      </c>
      <c r="D18" s="32" t="s">
        <v>13</v>
      </c>
      <c r="E18" s="39"/>
      <c r="F18" s="55">
        <v>40989</v>
      </c>
      <c r="G18" s="34">
        <f t="shared" ref="G18:G51" si="6">IF(E18="",IF(F18&lt;&gt;"",F18,""),G17)</f>
        <v>40989</v>
      </c>
      <c r="H18" s="55">
        <v>41050</v>
      </c>
      <c r="I18" s="34">
        <f t="shared" si="5"/>
        <v>41050</v>
      </c>
      <c r="J18" s="55"/>
      <c r="K18" s="34" t="str">
        <f t="shared" si="3"/>
        <v/>
      </c>
      <c r="L18" s="35"/>
      <c r="M18" s="36" t="str">
        <f t="shared" si="0"/>
        <v>Wednesday</v>
      </c>
      <c r="N18" s="36" t="str">
        <f t="shared" si="1"/>
        <v>Monday</v>
      </c>
      <c r="O18" s="36" t="str">
        <f t="shared" si="2"/>
        <v/>
      </c>
      <c r="P18" s="35"/>
      <c r="Q18" s="38">
        <f>IF(E18&lt;&gt;"","",IF(AND(G17&lt;&gt;"",G18&lt;&gt;""),G18-G17,""))</f>
        <v>7</v>
      </c>
      <c r="R18" s="38">
        <f>IF(E18&lt;&gt;"","",IF(AND(I17&lt;&gt;"",I18&lt;&gt;""),I18-I17,""))</f>
        <v>7</v>
      </c>
      <c r="S18" s="38" t="str">
        <f>IF(E18&lt;&gt;"","",IF(AND(K17&lt;&gt;"",K18&lt;&gt;""),K18-K17,""))</f>
        <v/>
      </c>
      <c r="U18" s="3" t="s">
        <v>88</v>
      </c>
      <c r="V18" s="3" t="str">
        <f t="shared" ref="V18:V35" si="7">$U$16&amp;U18</f>
        <v>Project Lead &amp; Phone: Brandy Albertson  503.229.6459</v>
      </c>
    </row>
    <row r="19" spans="1:23" ht="19.5" thickBot="1">
      <c r="A19" s="45"/>
      <c r="B19" s="45"/>
      <c r="C19" s="27"/>
      <c r="D19" s="21" t="s">
        <v>14</v>
      </c>
      <c r="E19" s="37"/>
      <c r="F19" s="33">
        <v>40996</v>
      </c>
      <c r="G19" s="34">
        <f t="shared" si="6"/>
        <v>40996</v>
      </c>
      <c r="H19" s="33">
        <v>41059</v>
      </c>
      <c r="I19" s="34">
        <f t="shared" si="5"/>
        <v>41059</v>
      </c>
      <c r="J19" s="33"/>
      <c r="K19" s="34" t="str">
        <f t="shared" si="3"/>
        <v/>
      </c>
      <c r="L19" s="35"/>
      <c r="M19" s="36" t="str">
        <f t="shared" si="0"/>
        <v>Wednesday</v>
      </c>
      <c r="N19" s="36" t="str">
        <f t="shared" si="1"/>
        <v>Wednesday</v>
      </c>
      <c r="O19" s="36" t="str">
        <f t="shared" si="2"/>
        <v/>
      </c>
      <c r="P19" s="35"/>
      <c r="Q19" s="38">
        <f>IF(E19&lt;&gt;"","",IF(AND(G18&lt;&gt;"",G19&lt;&gt;""),G19-G18,""))</f>
        <v>7</v>
      </c>
      <c r="R19" s="38">
        <f>IF(E19&lt;&gt;"","",IF(AND(I18&lt;&gt;"",I19&lt;&gt;""),I19-I18,""))</f>
        <v>9</v>
      </c>
      <c r="S19" s="38" t="str">
        <f>IF(E19&lt;&gt;"","",IF(AND(K18&lt;&gt;"",K19&lt;&gt;""),K19-K18,""))</f>
        <v/>
      </c>
      <c r="U19" s="3" t="s">
        <v>90</v>
      </c>
      <c r="V19" s="3" t="str">
        <f t="shared" si="7"/>
        <v>Project Lead &amp; Phone: Brian Finneran  503.229.6278</v>
      </c>
    </row>
    <row r="20" spans="1:23" ht="19.5" thickBot="1">
      <c r="A20" s="45"/>
      <c r="B20" s="45"/>
      <c r="C20" s="27"/>
      <c r="D20" s="23" t="s">
        <v>15</v>
      </c>
      <c r="E20" s="40"/>
      <c r="F20" s="63"/>
      <c r="G20" s="64"/>
      <c r="H20" s="63"/>
      <c r="I20" s="64"/>
      <c r="J20" s="63"/>
      <c r="K20" s="64"/>
      <c r="L20" s="35"/>
      <c r="M20" s="65"/>
      <c r="N20" s="65"/>
      <c r="O20" s="65"/>
      <c r="P20" s="35"/>
      <c r="Q20" s="65"/>
      <c r="R20" s="65"/>
      <c r="S20" s="65"/>
      <c r="U20" s="3" t="s">
        <v>84</v>
      </c>
      <c r="V20" s="3" t="str">
        <f t="shared" si="7"/>
        <v>Project Lead &amp; Phone: Dave Nordberg  503.229.5519</v>
      </c>
    </row>
    <row r="21" spans="1:23" ht="26.25" thickBot="1">
      <c r="A21" s="45"/>
      <c r="B21" s="45" t="str">
        <f>IF(E21="",IF($V$14=1,IF(OR(F21="",$F$22=""),0,$F$22-F21),IF($V$14=2,IF(OR(H21="",$H$22=""),0,$H$22-H21),IF($V$14=3,IF(OR(J21="",$J$22=""),0,$J$22-J21),"NA"))),"NA")</f>
        <v>NA</v>
      </c>
      <c r="C21" s="27"/>
      <c r="D21" s="21" t="s">
        <v>16</v>
      </c>
      <c r="E21" s="37"/>
      <c r="F21" s="33">
        <v>41005</v>
      </c>
      <c r="G21" s="34">
        <f>IF(E21="",IF(F21&lt;&gt;"",F21,""),G19)</f>
        <v>41005</v>
      </c>
      <c r="H21" s="33">
        <v>41066</v>
      </c>
      <c r="I21" s="34">
        <f>IF(E21="",IF(H21&lt;&gt;"",H21,""),I19)</f>
        <v>41066</v>
      </c>
      <c r="J21" s="33"/>
      <c r="K21" s="34" t="str">
        <f>IF(E21="",IF(J21&lt;&gt;"",J21,""),K19)</f>
        <v/>
      </c>
      <c r="L21" s="35"/>
      <c r="M21" s="36" t="str">
        <f>IF(F21="","",LOOKUP(WEEKDAY(G21),DayArray))</f>
        <v>Friday</v>
      </c>
      <c r="N21" s="36" t="str">
        <f t="shared" si="1"/>
        <v>Wednesday</v>
      </c>
      <c r="O21" s="36" t="str">
        <f t="shared" si="2"/>
        <v/>
      </c>
      <c r="P21" s="35"/>
      <c r="Q21" s="38">
        <f>IF(E21&lt;&gt;"","",IF(AND(G19&lt;&gt;"",G21&lt;&gt;""),G21-G19,""))</f>
        <v>9</v>
      </c>
      <c r="R21" s="38">
        <f>IF(E21&lt;&gt;"","",IF(AND(I19&lt;&gt;"",I21&lt;&gt;""),I21-I19,""))</f>
        <v>7</v>
      </c>
      <c r="S21" s="38" t="str">
        <f>IF(E21&lt;&gt;"","",IF(AND(K19&lt;&gt;"",K21&lt;&gt;""),K21-K19,""))</f>
        <v/>
      </c>
      <c r="U21" s="3" t="s">
        <v>99</v>
      </c>
      <c r="V21" s="3" t="str">
        <f t="shared" si="7"/>
        <v>Project Lead &amp; Phone: David Collier 503.229.5177</v>
      </c>
      <c r="W21" s="67"/>
    </row>
    <row r="22" spans="1:23" ht="26.25" thickBot="1">
      <c r="A22" s="44" t="s">
        <v>47</v>
      </c>
      <c r="B22" s="45" t="str">
        <f>IF(E22="",IF($V$14=1,IF(OR(F22="",$F$23=""),0,$F$23-F22),IF($V$14=2,IF(OR(H22="",$H$23=""),0,$H$23-H22),IF($V$14=3,IF(OR(J22="",$J$23=""),0,$J$23-J22),"NA"))),"NA")</f>
        <v>NA</v>
      </c>
      <c r="C22" s="27"/>
      <c r="D22" s="21" t="s">
        <v>72</v>
      </c>
      <c r="E22" s="37"/>
      <c r="F22" s="33">
        <v>41010</v>
      </c>
      <c r="G22" s="34">
        <f t="shared" si="6"/>
        <v>41010</v>
      </c>
      <c r="H22" s="33">
        <v>41072</v>
      </c>
      <c r="I22" s="34">
        <f t="shared" si="5"/>
        <v>41072</v>
      </c>
      <c r="J22" s="33"/>
      <c r="K22" s="34" t="str">
        <f t="shared" si="3"/>
        <v/>
      </c>
      <c r="L22" s="35"/>
      <c r="M22" s="36" t="str">
        <f t="shared" si="0"/>
        <v>Wednesday</v>
      </c>
      <c r="N22" s="36" t="str">
        <f t="shared" si="1"/>
        <v>Tuesday</v>
      </c>
      <c r="O22" s="36" t="str">
        <f t="shared" si="2"/>
        <v/>
      </c>
      <c r="P22" s="35"/>
      <c r="Q22" s="38">
        <f>IF(E22&lt;&gt;"","",IF(AND(G21&lt;&gt;"",G22&lt;&gt;""),G22-G21,""))</f>
        <v>5</v>
      </c>
      <c r="R22" s="38">
        <f>IF(E22&lt;&gt;"","",IF(AND(I21&lt;&gt;"",I22&lt;&gt;""),I22-I21,""))</f>
        <v>6</v>
      </c>
      <c r="S22" s="38" t="str">
        <f>IF(E22&lt;&gt;"","",IF(AND(K21&lt;&gt;"",K22&lt;&gt;""),K22-K21,""))</f>
        <v/>
      </c>
      <c r="U22" s="3" t="s">
        <v>91</v>
      </c>
      <c r="V22" s="3" t="str">
        <f t="shared" si="7"/>
        <v>Project Lead &amp; Phone: Ed Druback  503.667.8414 x55014</v>
      </c>
    </row>
    <row r="23" spans="1:23" ht="26.25" thickBot="1">
      <c r="A23" s="44" t="s">
        <v>48</v>
      </c>
      <c r="B23" s="45"/>
      <c r="C23" s="29">
        <v>4</v>
      </c>
      <c r="D23" s="32" t="s">
        <v>17</v>
      </c>
      <c r="E23" s="39"/>
      <c r="F23" s="55">
        <v>41017</v>
      </c>
      <c r="G23" s="34">
        <f t="shared" si="6"/>
        <v>41017</v>
      </c>
      <c r="H23" s="55">
        <v>41080</v>
      </c>
      <c r="I23" s="34">
        <f t="shared" si="5"/>
        <v>41080</v>
      </c>
      <c r="J23" s="55"/>
      <c r="K23" s="34" t="str">
        <f t="shared" si="3"/>
        <v/>
      </c>
      <c r="L23" s="35"/>
      <c r="M23" s="36" t="str">
        <f t="shared" si="0"/>
        <v>Wednesday</v>
      </c>
      <c r="N23" s="36" t="str">
        <f t="shared" si="1"/>
        <v>Wednesday</v>
      </c>
      <c r="O23" s="36" t="str">
        <f t="shared" si="2"/>
        <v/>
      </c>
      <c r="P23" s="35"/>
      <c r="Q23" s="38">
        <f>IF(E23&lt;&gt;"","",IF(AND(G22&lt;&gt;"",G23&lt;&gt;""),G23-G22,""))</f>
        <v>7</v>
      </c>
      <c r="R23" s="38">
        <f>IF(E23&lt;&gt;"","",IF(AND(I22&lt;&gt;"",I23&lt;&gt;""),I23-I22,""))</f>
        <v>8</v>
      </c>
      <c r="S23" s="38" t="str">
        <f>IF(E23&lt;&gt;"","",IF(AND(K22&lt;&gt;"",K23&lt;&gt;""),K23-K22,""))</f>
        <v/>
      </c>
      <c r="U23" s="3" t="s">
        <v>87</v>
      </c>
      <c r="V23" s="3" t="str">
        <f t="shared" si="7"/>
        <v>Project Lead &amp; Phone: Gregg Dahmen  503.229.5108</v>
      </c>
    </row>
    <row r="24" spans="1:23" ht="19.5" thickBot="1">
      <c r="A24" s="45"/>
      <c r="B24" s="45"/>
      <c r="C24" s="27"/>
      <c r="D24" s="21" t="s">
        <v>18</v>
      </c>
      <c r="E24" s="37"/>
      <c r="F24" s="33">
        <v>41024</v>
      </c>
      <c r="G24" s="34">
        <f t="shared" si="6"/>
        <v>41024</v>
      </c>
      <c r="H24" s="33">
        <v>41086</v>
      </c>
      <c r="I24" s="34">
        <f t="shared" si="5"/>
        <v>41086</v>
      </c>
      <c r="J24" s="33"/>
      <c r="K24" s="34" t="str">
        <f t="shared" si="3"/>
        <v/>
      </c>
      <c r="L24" s="35"/>
      <c r="M24" s="36" t="str">
        <f t="shared" si="0"/>
        <v>Wednesday</v>
      </c>
      <c r="N24" s="36" t="str">
        <f t="shared" si="1"/>
        <v>Tuesday</v>
      </c>
      <c r="O24" s="36" t="str">
        <f t="shared" si="2"/>
        <v/>
      </c>
      <c r="P24" s="35"/>
      <c r="Q24" s="38">
        <f>IF(E24&lt;&gt;"","",IF(AND(G23&lt;&gt;"",G24&lt;&gt;""),G24-G23,""))</f>
        <v>7</v>
      </c>
      <c r="R24" s="38">
        <f>IF(E24&lt;&gt;"","",IF(AND(I23&lt;&gt;"",I24&lt;&gt;""),I24-I23,""))</f>
        <v>6</v>
      </c>
      <c r="S24" s="38" t="str">
        <f>IF(E24&lt;&gt;"","",IF(AND(K23&lt;&gt;"",K24&lt;&gt;""),K24-K23,""))</f>
        <v/>
      </c>
      <c r="U24" s="3" t="s">
        <v>89</v>
      </c>
      <c r="V24" s="3" t="str">
        <f t="shared" si="7"/>
        <v>Project Lead &amp; Phone: Jerry Coffer  503.731.3050 x229</v>
      </c>
    </row>
    <row r="25" spans="1:23" ht="26.25" thickBot="1">
      <c r="A25" s="45"/>
      <c r="B25" s="45"/>
      <c r="C25" s="27"/>
      <c r="D25" s="21" t="s">
        <v>73</v>
      </c>
      <c r="E25" s="37"/>
      <c r="F25" s="33">
        <v>41033</v>
      </c>
      <c r="G25" s="34">
        <f t="shared" si="6"/>
        <v>41033</v>
      </c>
      <c r="H25" s="33">
        <v>41092</v>
      </c>
      <c r="I25" s="34">
        <f t="shared" si="5"/>
        <v>41092</v>
      </c>
      <c r="J25" s="33"/>
      <c r="K25" s="34" t="str">
        <f t="shared" si="3"/>
        <v/>
      </c>
      <c r="L25" s="35"/>
      <c r="M25" s="36" t="str">
        <f t="shared" si="0"/>
        <v>Friday</v>
      </c>
      <c r="N25" s="36" t="str">
        <f t="shared" si="1"/>
        <v>Monday</v>
      </c>
      <c r="O25" s="36" t="str">
        <f t="shared" si="2"/>
        <v/>
      </c>
      <c r="P25" s="35"/>
      <c r="Q25" s="38">
        <f>IF(E25&lt;&gt;"","",IF(AND(G24&lt;&gt;"",G25&lt;&gt;""),G25-G24,""))</f>
        <v>9</v>
      </c>
      <c r="R25" s="38">
        <f>IF(E25&lt;&gt;"","",IF(AND(I24&lt;&gt;"",I25&lt;&gt;""),I25-I24,""))</f>
        <v>6</v>
      </c>
      <c r="S25" s="38" t="str">
        <f>IF(E25&lt;&gt;"","",IF(AND(K24&lt;&gt;"",K25&lt;&gt;""),K25-K24,""))</f>
        <v/>
      </c>
      <c r="U25" s="3" t="s">
        <v>81</v>
      </c>
      <c r="V25" s="3" t="str">
        <f t="shared" si="7"/>
        <v>Project Lead &amp; Phone: Jerry Ebersole 503.229.6974</v>
      </c>
    </row>
    <row r="26" spans="1:23" ht="19.5" thickBot="1">
      <c r="A26" s="44" t="s">
        <v>47</v>
      </c>
      <c r="B26" s="45"/>
      <c r="C26" s="27"/>
      <c r="D26" s="21" t="s">
        <v>74</v>
      </c>
      <c r="E26" s="37"/>
      <c r="F26" s="33">
        <v>41040</v>
      </c>
      <c r="G26" s="34">
        <f t="shared" si="6"/>
        <v>41040</v>
      </c>
      <c r="H26" s="33">
        <v>41099</v>
      </c>
      <c r="I26" s="34">
        <f t="shared" si="5"/>
        <v>41099</v>
      </c>
      <c r="J26" s="33"/>
      <c r="K26" s="34" t="str">
        <f t="shared" si="3"/>
        <v/>
      </c>
      <c r="L26" s="35"/>
      <c r="M26" s="36" t="str">
        <f t="shared" si="0"/>
        <v>Friday</v>
      </c>
      <c r="N26" s="36" t="str">
        <f t="shared" si="1"/>
        <v>Monday</v>
      </c>
      <c r="O26" s="36" t="str">
        <f t="shared" si="2"/>
        <v/>
      </c>
      <c r="P26" s="35"/>
      <c r="Q26" s="38">
        <f>IF(E26&lt;&gt;"","",IF(AND(G25&lt;&gt;"",G26&lt;&gt;""),G26-G25,""))</f>
        <v>7</v>
      </c>
      <c r="R26" s="38">
        <f>IF(E26&lt;&gt;"","",IF(AND(I25&lt;&gt;"",I26&lt;&gt;""),I26-I25,""))</f>
        <v>7</v>
      </c>
      <c r="S26" s="38" t="str">
        <f>IF(E26&lt;&gt;"","",IF(AND(K25&lt;&gt;"",K26&lt;&gt;""),K26-K25,""))</f>
        <v/>
      </c>
      <c r="U26" s="3" t="s">
        <v>94</v>
      </c>
      <c r="V26" s="3" t="str">
        <f t="shared" si="7"/>
        <v>Project Lead &amp; Phone: Karen White-Fallon  503.378.5315</v>
      </c>
    </row>
    <row r="27" spans="1:23" ht="19.5" thickBot="1">
      <c r="A27" s="44"/>
      <c r="B27" s="45"/>
      <c r="C27" s="27"/>
      <c r="D27" s="22" t="s">
        <v>19</v>
      </c>
      <c r="E27" s="40"/>
      <c r="F27" s="63"/>
      <c r="G27" s="64" t="str">
        <f t="shared" si="6"/>
        <v/>
      </c>
      <c r="H27" s="63"/>
      <c r="I27" s="64" t="str">
        <f t="shared" si="5"/>
        <v/>
      </c>
      <c r="J27" s="63"/>
      <c r="K27" s="64" t="str">
        <f t="shared" si="3"/>
        <v/>
      </c>
      <c r="L27" s="35"/>
      <c r="M27" s="65"/>
      <c r="N27" s="65"/>
      <c r="O27" s="65"/>
      <c r="P27" s="35"/>
      <c r="Q27" s="65"/>
      <c r="R27" s="65"/>
      <c r="S27" s="65"/>
      <c r="U27" s="3" t="s">
        <v>92</v>
      </c>
      <c r="V27" s="3" t="str">
        <f t="shared" si="7"/>
        <v>Project Lead &amp; Phone: Kevin Downing  503.229.6549</v>
      </c>
    </row>
    <row r="28" spans="1:23" ht="29.25" thickBot="1">
      <c r="A28" s="44" t="s">
        <v>48</v>
      </c>
      <c r="B28" s="45"/>
      <c r="C28" s="29">
        <v>5</v>
      </c>
      <c r="D28" s="32" t="s">
        <v>20</v>
      </c>
      <c r="E28" s="39"/>
      <c r="F28" s="55">
        <v>41044</v>
      </c>
      <c r="G28" s="34">
        <f>IF(E28="",IF(F28&lt;&gt;"",F28,""),G26)</f>
        <v>41044</v>
      </c>
      <c r="H28" s="55">
        <v>41136</v>
      </c>
      <c r="I28" s="34">
        <f>IF(E28="",IF(H28&lt;&gt;"",H28,""),I26)</f>
        <v>41136</v>
      </c>
      <c r="J28" s="55"/>
      <c r="K28" s="34" t="str">
        <f>IF(E28="",IF(J28&lt;&gt;"",J28,""),K26)</f>
        <v/>
      </c>
      <c r="L28" s="35"/>
      <c r="M28" s="36" t="str">
        <f t="shared" si="0"/>
        <v>Tuesday</v>
      </c>
      <c r="N28" s="36" t="str">
        <f t="shared" si="1"/>
        <v>Wednesday</v>
      </c>
      <c r="O28" s="36" t="str">
        <f>IF(J28="","",LOOKUP(WEEKDAY(J28),DayArray))</f>
        <v/>
      </c>
      <c r="P28" s="35"/>
      <c r="Q28" s="38">
        <f>IF(E28&lt;&gt;"","",IF(AND(G26&lt;&gt;"",G28&lt;&gt;""),G28-G26,""))</f>
        <v>4</v>
      </c>
      <c r="R28" s="38">
        <f>IF(E28&lt;&gt;"","",IF(AND(I26&lt;&gt;"",I28&lt;&gt;""),I28-I26,""))</f>
        <v>37</v>
      </c>
      <c r="S28" s="38" t="str">
        <f>IF(E28&lt;&gt;"","",IF(AND(K26&lt;&gt;"",K28&lt;&gt;""),K28-K26,""))</f>
        <v/>
      </c>
      <c r="U28" s="3" t="s">
        <v>93</v>
      </c>
      <c r="V28" s="3" t="str">
        <f t="shared" si="7"/>
        <v>Project Lead &amp; Phone: Larry Calkins  541.567.8297 x25</v>
      </c>
    </row>
    <row r="29" spans="1:23" ht="39" thickBot="1">
      <c r="A29" s="45"/>
      <c r="B29" s="45" t="str">
        <f>IF(E29="",IF($V$14=1,IF(OR(F29="",F33=""),0,F33-F29),IF($V$14=2,IF(OR(H29="",H33=""),0,H33-H29),IF($V$14=3,IF(OR(J29="",J33=""),0,J33-J29),"NA"))),"NA")</f>
        <v>NA</v>
      </c>
      <c r="C29" s="27"/>
      <c r="D29" s="24" t="s">
        <v>52</v>
      </c>
      <c r="E29" s="37"/>
      <c r="F29" s="33">
        <v>41038</v>
      </c>
      <c r="G29" s="34">
        <f t="shared" si="6"/>
        <v>41038</v>
      </c>
      <c r="H29" s="33">
        <v>41124</v>
      </c>
      <c r="I29" s="34">
        <f t="shared" si="5"/>
        <v>41124</v>
      </c>
      <c r="J29" s="33"/>
      <c r="K29" s="34" t="str">
        <f t="shared" si="3"/>
        <v/>
      </c>
      <c r="L29" s="35"/>
      <c r="M29" s="36" t="str">
        <f>IF(F29="","",LOOKUP(WEEKDAY(G29),DayArray))</f>
        <v>Wednesday</v>
      </c>
      <c r="N29" s="36" t="str">
        <f t="shared" si="1"/>
        <v>Friday</v>
      </c>
      <c r="O29" s="36" t="str">
        <f t="shared" si="2"/>
        <v/>
      </c>
      <c r="P29" s="35"/>
      <c r="Q29" s="38">
        <f t="shared" ref="Q29:Q34" si="8">IF(E29&lt;&gt;"","",IF(AND(G28&lt;&gt;"",G29&lt;&gt;""),G29-G28,""))</f>
        <v>-6</v>
      </c>
      <c r="R29" s="38">
        <f t="shared" ref="R29:R34" si="9">IF(E29&lt;&gt;"","",IF(AND(I28&lt;&gt;"",I29&lt;&gt;""),I29-I28,""))</f>
        <v>-12</v>
      </c>
      <c r="S29" s="38" t="str">
        <f t="shared" ref="S29:S34" si="10">IF(E29&lt;&gt;"","",IF(AND(K28&lt;&gt;"",K29&lt;&gt;""),K29-K28,""))</f>
        <v/>
      </c>
      <c r="U29" s="3" t="s">
        <v>83</v>
      </c>
      <c r="V29" s="3" t="str">
        <f t="shared" si="7"/>
        <v>Project Lead &amp; Phone: Marianne Fitzgerald  503.229.5946</v>
      </c>
    </row>
    <row r="30" spans="1:23" ht="39" thickBot="1">
      <c r="A30" s="43"/>
      <c r="B30" s="43" t="str">
        <f>IF(E30="",IF($V$14=1,IF(OR(F30="",F33=""),0,F33-F30-1),IF($V$14=2,IF(OR(H30="",H33=""),0,H33-H30-1),IF($V$14=3,IF(OR(J30="",J33=""),0,J33-J30-1),"NA"))),"NA")</f>
        <v>NA</v>
      </c>
      <c r="C30" s="27"/>
      <c r="D30" s="24" t="s">
        <v>56</v>
      </c>
      <c r="E30" s="37"/>
      <c r="F30" s="33">
        <v>41051</v>
      </c>
      <c r="G30" s="34">
        <f t="shared" si="6"/>
        <v>41051</v>
      </c>
      <c r="H30" s="33">
        <v>41136</v>
      </c>
      <c r="I30" s="34">
        <f t="shared" si="5"/>
        <v>41136</v>
      </c>
      <c r="J30" s="33"/>
      <c r="K30" s="34" t="str">
        <f t="shared" si="3"/>
        <v/>
      </c>
      <c r="L30" s="35"/>
      <c r="M30" s="36" t="str">
        <f t="shared" si="0"/>
        <v>Tuesday</v>
      </c>
      <c r="N30" s="36" t="str">
        <f t="shared" si="1"/>
        <v>Wednesday</v>
      </c>
      <c r="O30" s="36" t="str">
        <f t="shared" si="2"/>
        <v/>
      </c>
      <c r="P30" s="35"/>
      <c r="Q30" s="38">
        <f t="shared" si="8"/>
        <v>13</v>
      </c>
      <c r="R30" s="38">
        <f t="shared" si="9"/>
        <v>12</v>
      </c>
      <c r="S30" s="38" t="str">
        <f t="shared" si="10"/>
        <v/>
      </c>
      <c r="U30" s="3" t="s">
        <v>96</v>
      </c>
      <c r="V30" s="3" t="str">
        <f t="shared" si="7"/>
        <v>Project Lead &amp; Phone: Melinda Mahoney  503.731.3050 x</v>
      </c>
    </row>
    <row r="31" spans="1:23" ht="26.25" thickBot="1">
      <c r="A31" s="43"/>
      <c r="B31" s="43" t="str">
        <f>IF(E31="",IF($V$14=1,IF(OR(F31="",F33=""),0,F33-F31-1),IF($V$14=2,IF(OR(H31="",H33=""),0,H33-H31-1),IF($V$14=3,IF(OR(J31="",J33=""),0,J33-J31-1),"NA"))),"NA")</f>
        <v>NA</v>
      </c>
      <c r="C31" s="27"/>
      <c r="D31" s="24" t="s">
        <v>57</v>
      </c>
      <c r="E31" s="37"/>
      <c r="F31" s="33">
        <v>41051</v>
      </c>
      <c r="G31" s="34">
        <f t="shared" si="6"/>
        <v>41051</v>
      </c>
      <c r="H31" s="33">
        <v>41144</v>
      </c>
      <c r="I31" s="34">
        <f t="shared" si="5"/>
        <v>41144</v>
      </c>
      <c r="J31" s="33"/>
      <c r="K31" s="34" t="str">
        <f t="shared" si="3"/>
        <v/>
      </c>
      <c r="L31" s="35"/>
      <c r="M31" s="36" t="str">
        <f t="shared" si="0"/>
        <v>Tuesday</v>
      </c>
      <c r="N31" s="36" t="str">
        <f t="shared" si="1"/>
        <v>Thursday</v>
      </c>
      <c r="O31" s="36" t="str">
        <f t="shared" si="2"/>
        <v/>
      </c>
      <c r="P31" s="35"/>
      <c r="Q31" s="38">
        <f t="shared" si="8"/>
        <v>0</v>
      </c>
      <c r="R31" s="38">
        <f t="shared" si="9"/>
        <v>8</v>
      </c>
      <c r="S31" s="38" t="str">
        <f t="shared" si="10"/>
        <v/>
      </c>
      <c r="U31" s="3" t="s">
        <v>97</v>
      </c>
      <c r="V31" s="3" t="str">
        <f t="shared" si="7"/>
        <v>Project Lead &amp; Phone: Phil Allen  503.229.6904</v>
      </c>
    </row>
    <row r="32" spans="1:23" ht="15.75" customHeight="1" thickBot="1">
      <c r="A32" s="45"/>
      <c r="B32" s="45" t="str">
        <f>IF(E32="",IF($V$14=1,IF(OR(F32="",$F$51=""),0,$F$51-F32),IF($V$14=2,IF(OR(H32="",$H$51=""),0,$H$51-H32),IF($V$14=3,IF(OR(J32="",$J$51=""),0,$J$51-J32),"NA"))),"NA")</f>
        <v>NA</v>
      </c>
      <c r="C32" s="29">
        <v>6</v>
      </c>
      <c r="D32" s="30" t="s">
        <v>53</v>
      </c>
      <c r="E32" s="39"/>
      <c r="F32" s="55">
        <v>41061</v>
      </c>
      <c r="G32" s="34">
        <f t="shared" si="6"/>
        <v>41061</v>
      </c>
      <c r="H32" s="55">
        <v>41153</v>
      </c>
      <c r="I32" s="34">
        <f t="shared" si="5"/>
        <v>41153</v>
      </c>
      <c r="J32" s="55"/>
      <c r="K32" s="34" t="str">
        <f t="shared" si="3"/>
        <v/>
      </c>
      <c r="L32" s="35"/>
      <c r="M32" s="36" t="str">
        <f t="shared" si="0"/>
        <v>Friday</v>
      </c>
      <c r="N32" s="36" t="str">
        <f>IF(H32="","",LOOKUP(WEEKDAY(I32),DayArray))</f>
        <v>Saturday</v>
      </c>
      <c r="O32" s="36" t="str">
        <f t="shared" si="2"/>
        <v/>
      </c>
      <c r="P32" s="35"/>
      <c r="Q32" s="38">
        <f t="shared" si="8"/>
        <v>10</v>
      </c>
      <c r="R32" s="38">
        <f t="shared" si="9"/>
        <v>9</v>
      </c>
      <c r="S32" s="38" t="str">
        <f t="shared" si="10"/>
        <v/>
      </c>
      <c r="U32" s="3" t="s">
        <v>85</v>
      </c>
      <c r="V32" s="3" t="str">
        <f t="shared" si="7"/>
        <v>Project Lead &amp; Phone: Rachel Sakata  503.229.5659</v>
      </c>
    </row>
    <row r="33" spans="1:22" ht="41.25" customHeight="1" thickBot="1">
      <c r="A33" s="45"/>
      <c r="B33" s="45" t="str">
        <f>IF(E33="",IF($V$14=1,IF(OR(F32="",F33=""),0,F33-F32-1),IF($V$14=2,IF(OR(H32="",H33=""),0,H33-H32-1),IF($V$14=3,IF(OR(J32="",J33=""),0,J33-J32-1),"NA"))),"NA")</f>
        <v>NA</v>
      </c>
      <c r="C33" s="29">
        <v>7</v>
      </c>
      <c r="D33" s="32" t="s">
        <v>54</v>
      </c>
      <c r="E33" s="39"/>
      <c r="F33" s="55">
        <v>41085</v>
      </c>
      <c r="G33" s="34">
        <f t="shared" si="6"/>
        <v>41085</v>
      </c>
      <c r="H33" s="55">
        <v>41176</v>
      </c>
      <c r="I33" s="34">
        <f t="shared" si="5"/>
        <v>41176</v>
      </c>
      <c r="J33" s="55"/>
      <c r="K33" s="34" t="str">
        <f t="shared" si="3"/>
        <v/>
      </c>
      <c r="L33" s="35"/>
      <c r="M33" s="36" t="str">
        <f t="shared" si="0"/>
        <v>Monday</v>
      </c>
      <c r="N33" s="36" t="str">
        <f t="shared" si="1"/>
        <v>Monday</v>
      </c>
      <c r="O33" s="36" t="str">
        <f t="shared" si="2"/>
        <v/>
      </c>
      <c r="P33" s="35"/>
      <c r="Q33" s="38">
        <f t="shared" si="8"/>
        <v>24</v>
      </c>
      <c r="R33" s="38">
        <f t="shared" si="9"/>
        <v>23</v>
      </c>
      <c r="S33" s="38" t="str">
        <f t="shared" si="10"/>
        <v/>
      </c>
      <c r="U33" s="3" t="s">
        <v>82</v>
      </c>
      <c r="V33" s="3" t="str">
        <f t="shared" si="7"/>
        <v>Project Lead &amp; Phone: Sarah Armitage  503.229.5186</v>
      </c>
    </row>
    <row r="34" spans="1:22" ht="19.5" thickBot="1">
      <c r="A34" s="45"/>
      <c r="B34" s="45" t="str">
        <f>IF(E34="",IF($V$14=1,IF(OR(F33="",$F$34=""),0,$F$34-F33),IF($V$14=2,IF(OR(H33="",$H$34=""),0,$H$34-H33),IF($V$14=3,IF(OR(J33="",$J$34=""),0,$J$34-J33),"NA"))),"NA")</f>
        <v>NA</v>
      </c>
      <c r="C34" s="29">
        <v>8</v>
      </c>
      <c r="D34" s="32" t="s">
        <v>21</v>
      </c>
      <c r="E34" s="39"/>
      <c r="F34" s="55">
        <v>41092</v>
      </c>
      <c r="G34" s="34">
        <f t="shared" si="6"/>
        <v>41092</v>
      </c>
      <c r="H34" s="55">
        <v>41180</v>
      </c>
      <c r="I34" s="34">
        <f t="shared" si="5"/>
        <v>41180</v>
      </c>
      <c r="J34" s="55"/>
      <c r="K34" s="34" t="str">
        <f t="shared" si="3"/>
        <v/>
      </c>
      <c r="L34" s="35"/>
      <c r="M34" s="36" t="str">
        <f t="shared" si="0"/>
        <v>Monday</v>
      </c>
      <c r="N34" s="36" t="str">
        <f t="shared" si="1"/>
        <v>Friday</v>
      </c>
      <c r="O34" s="36" t="str">
        <f t="shared" si="2"/>
        <v/>
      </c>
      <c r="P34" s="35"/>
      <c r="Q34" s="38">
        <f t="shared" si="8"/>
        <v>7</v>
      </c>
      <c r="R34" s="38">
        <f t="shared" si="9"/>
        <v>4</v>
      </c>
      <c r="S34" s="38" t="str">
        <f t="shared" si="10"/>
        <v/>
      </c>
      <c r="U34" s="3" t="s">
        <v>95</v>
      </c>
      <c r="V34" s="3" t="str">
        <f t="shared" si="7"/>
        <v>Project Lead &amp; Phone: Shari Jay  503.731.3050 x</v>
      </c>
    </row>
    <row r="35" spans="1:22" ht="19.5" thickBot="1">
      <c r="A35" s="45"/>
      <c r="B35" s="45"/>
      <c r="C35" s="27"/>
      <c r="D35" s="25" t="s">
        <v>29</v>
      </c>
      <c r="E35" s="40"/>
      <c r="F35" s="63"/>
      <c r="G35" s="64"/>
      <c r="H35" s="63"/>
      <c r="I35" s="64"/>
      <c r="J35" s="63"/>
      <c r="K35" s="64"/>
      <c r="L35" s="35"/>
      <c r="M35" s="65"/>
      <c r="N35" s="65"/>
      <c r="O35" s="65"/>
      <c r="P35" s="35"/>
      <c r="Q35" s="65"/>
      <c r="R35" s="65"/>
      <c r="S35" s="65"/>
      <c r="U35" s="3" t="s">
        <v>98</v>
      </c>
      <c r="V35" s="3" t="str">
        <f t="shared" si="7"/>
        <v>Project Lead &amp; Phone: UNKNOWN AT THIS TIME</v>
      </c>
    </row>
    <row r="36" spans="1:22" ht="19.5" thickBot="1">
      <c r="A36" s="45"/>
      <c r="B36" s="45"/>
      <c r="C36" s="27"/>
      <c r="D36" s="22" t="s">
        <v>30</v>
      </c>
      <c r="E36" s="40"/>
      <c r="F36" s="63"/>
      <c r="G36" s="64"/>
      <c r="H36" s="63"/>
      <c r="I36" s="64"/>
      <c r="J36" s="63"/>
      <c r="K36" s="64"/>
      <c r="L36" s="35"/>
      <c r="M36" s="65"/>
      <c r="N36" s="65"/>
      <c r="O36" s="65"/>
      <c r="P36" s="35"/>
      <c r="Q36" s="66"/>
      <c r="R36" s="65"/>
      <c r="S36" s="65"/>
    </row>
    <row r="37" spans="1:22" ht="26.25" thickBot="1">
      <c r="A37" s="45"/>
      <c r="B37" s="45" t="str">
        <f>IF(E37="",IF($V$14=1,IF(OR(F37="",$F$38=""),0,$F$38-F37),IF($V$14=2,IF(OR(H37="",$H$38=""),0,$H$38-H37),IF($V$14=3,IF(OR(J37="",$J$38=""),0,$J$38-J37),"NA"))),"NA")</f>
        <v>NA</v>
      </c>
      <c r="C37" s="27"/>
      <c r="D37" s="21" t="s">
        <v>31</v>
      </c>
      <c r="E37" s="37"/>
      <c r="F37" s="33">
        <v>41103</v>
      </c>
      <c r="G37" s="34">
        <f>IF(E37="",IF(F37&lt;&gt;"",F37,""),G34)</f>
        <v>41103</v>
      </c>
      <c r="H37" s="33">
        <v>41163</v>
      </c>
      <c r="I37" s="34">
        <f>IF(E37="",IF(H37&lt;&gt;"",H37,""),I34)</f>
        <v>41163</v>
      </c>
      <c r="J37" s="33"/>
      <c r="K37" s="34" t="str">
        <f>IF(E37="",IF(J37&lt;&gt;"",J37,""),K34)</f>
        <v/>
      </c>
      <c r="L37" s="35"/>
      <c r="M37" s="36" t="str">
        <f t="shared" si="0"/>
        <v>Friday</v>
      </c>
      <c r="N37" s="36" t="str">
        <f t="shared" si="1"/>
        <v>Tuesday</v>
      </c>
      <c r="O37" s="36" t="str">
        <f t="shared" si="2"/>
        <v/>
      </c>
      <c r="P37" s="35"/>
      <c r="Q37" s="38">
        <f>IF(E37&lt;&gt;"","",IF(AND(G34&lt;&gt;"",G37&lt;&gt;""),G37-G34,""))</f>
        <v>11</v>
      </c>
      <c r="R37" s="38">
        <f>IF(E37&lt;&gt;"","",IF(AND(I34&lt;&gt;"",I37&lt;&gt;""),I37-I34,""))</f>
        <v>-17</v>
      </c>
      <c r="S37" s="38" t="str">
        <f>IF(E37&lt;&gt;"","",IF(AND(K34&lt;&gt;"",K37&lt;&gt;""),K37-K34,""))</f>
        <v/>
      </c>
    </row>
    <row r="38" spans="1:22" ht="26.25" thickBot="1">
      <c r="A38" s="44" t="s">
        <v>47</v>
      </c>
      <c r="B38" s="45" t="str">
        <f>IF(E38="",IF($V$14=1,IF(OR(F38="",$F$39=""),0,$F$39-F38),IF($V$14=2,IF(OR(H38="",$H$39=""),0,$H$39-H38),IF($V$14=3,IF(OR(J38="",$J$39=""),0,$J$39-J38),"NA"))),"NA")</f>
        <v>NA</v>
      </c>
      <c r="C38" s="27"/>
      <c r="D38" s="21" t="s">
        <v>64</v>
      </c>
      <c r="E38" s="37"/>
      <c r="F38" s="33">
        <v>41110</v>
      </c>
      <c r="G38" s="34">
        <f t="shared" si="6"/>
        <v>41110</v>
      </c>
      <c r="H38" s="33">
        <v>41170</v>
      </c>
      <c r="I38" s="34">
        <f t="shared" si="5"/>
        <v>41170</v>
      </c>
      <c r="J38" s="33"/>
      <c r="K38" s="34" t="str">
        <f t="shared" si="3"/>
        <v/>
      </c>
      <c r="L38" s="35"/>
      <c r="M38" s="36" t="str">
        <f t="shared" si="0"/>
        <v>Friday</v>
      </c>
      <c r="N38" s="36" t="str">
        <f t="shared" si="1"/>
        <v>Tuesday</v>
      </c>
      <c r="O38" s="36" t="str">
        <f t="shared" si="2"/>
        <v/>
      </c>
      <c r="P38" s="35"/>
      <c r="Q38" s="38">
        <f>IF(E38&lt;&gt;"","",IF(AND(G37&lt;&gt;"",G38&lt;&gt;""),G38-G37,""))</f>
        <v>7</v>
      </c>
      <c r="R38" s="38">
        <f>IF(E38&lt;&gt;"","",IF(AND(I37&lt;&gt;"",I38&lt;&gt;""),I38-I37,""))</f>
        <v>7</v>
      </c>
      <c r="S38" s="38" t="str">
        <f>IF(E38&lt;&gt;"","",IF(AND(K37&lt;&gt;"",K38&lt;&gt;""),K38-K37,""))</f>
        <v/>
      </c>
    </row>
    <row r="39" spans="1:22" ht="19.5" thickBot="1">
      <c r="A39" s="44" t="s">
        <v>48</v>
      </c>
      <c r="B39" s="45"/>
      <c r="C39" s="29">
        <v>9</v>
      </c>
      <c r="D39" s="32" t="s">
        <v>32</v>
      </c>
      <c r="E39" s="39"/>
      <c r="F39" s="55">
        <v>41120</v>
      </c>
      <c r="G39" s="34">
        <f t="shared" si="6"/>
        <v>41120</v>
      </c>
      <c r="H39" s="55">
        <v>41177</v>
      </c>
      <c r="I39" s="34">
        <f t="shared" si="5"/>
        <v>41177</v>
      </c>
      <c r="J39" s="55"/>
      <c r="K39" s="34" t="str">
        <f t="shared" si="3"/>
        <v/>
      </c>
      <c r="L39" s="35"/>
      <c r="M39" s="36" t="str">
        <f t="shared" si="0"/>
        <v>Monday</v>
      </c>
      <c r="N39" s="36" t="str">
        <f t="shared" si="1"/>
        <v>Tuesday</v>
      </c>
      <c r="O39" s="36" t="str">
        <f t="shared" si="2"/>
        <v/>
      </c>
      <c r="P39" s="35"/>
      <c r="Q39" s="38">
        <f>IF(E39&lt;&gt;"","",IF(AND(G38&lt;&gt;"",G39&lt;&gt;""),G39-G38,""))</f>
        <v>10</v>
      </c>
      <c r="R39" s="38">
        <f>IF(E39&lt;&gt;"","",IF(AND(I38&lt;&gt;"",I39&lt;&gt;""),I39-I38,""))</f>
        <v>7</v>
      </c>
      <c r="S39" s="38" t="str">
        <f>IF(E39&lt;&gt;"","",IF(AND(K38&lt;&gt;"",K39&lt;&gt;""),K39-K38,""))</f>
        <v/>
      </c>
    </row>
    <row r="40" spans="1:22" ht="19.5" thickBot="1">
      <c r="A40" s="45"/>
      <c r="B40" s="45"/>
      <c r="C40" s="29">
        <v>10</v>
      </c>
      <c r="D40" s="32" t="s">
        <v>33</v>
      </c>
      <c r="E40" s="39"/>
      <c r="F40" s="55">
        <v>41127</v>
      </c>
      <c r="G40" s="34">
        <f t="shared" si="6"/>
        <v>41127</v>
      </c>
      <c r="H40" s="55">
        <v>41184</v>
      </c>
      <c r="I40" s="34">
        <f t="shared" si="5"/>
        <v>41184</v>
      </c>
      <c r="J40" s="55"/>
      <c r="K40" s="34" t="str">
        <f t="shared" si="3"/>
        <v/>
      </c>
      <c r="L40" s="35"/>
      <c r="M40" s="36" t="str">
        <f t="shared" si="0"/>
        <v>Monday</v>
      </c>
      <c r="N40" s="36" t="str">
        <f t="shared" si="1"/>
        <v>Tuesday</v>
      </c>
      <c r="O40" s="36" t="str">
        <f t="shared" si="2"/>
        <v/>
      </c>
      <c r="P40" s="35"/>
      <c r="Q40" s="38">
        <f>IF(E40&lt;&gt;"","",IF(AND(G39&lt;&gt;"",G40&lt;&gt;""),G40-G39,""))</f>
        <v>7</v>
      </c>
      <c r="R40" s="38">
        <f>IF(E40&lt;&gt;"","",IF(AND(I39&lt;&gt;"",I40&lt;&gt;""),I40-I39,""))</f>
        <v>7</v>
      </c>
      <c r="S40" s="38" t="str">
        <f>IF(E40&lt;&gt;"","",IF(AND(K39&lt;&gt;"",K40&lt;&gt;""),K40-K39,""))</f>
        <v/>
      </c>
    </row>
    <row r="41" spans="1:22" ht="19.5" thickBot="1">
      <c r="A41" s="45"/>
      <c r="B41" s="45"/>
      <c r="C41" s="27"/>
      <c r="D41" s="22" t="s">
        <v>34</v>
      </c>
      <c r="E41" s="40"/>
      <c r="F41" s="63"/>
      <c r="G41" s="64"/>
      <c r="H41" s="63"/>
      <c r="I41" s="64"/>
      <c r="J41" s="63"/>
      <c r="K41" s="64"/>
      <c r="L41" s="35"/>
      <c r="M41" s="65"/>
      <c r="N41" s="65"/>
      <c r="O41" s="65"/>
      <c r="P41" s="35"/>
      <c r="Q41" s="65"/>
      <c r="R41" s="65"/>
      <c r="S41" s="65"/>
    </row>
    <row r="42" spans="1:22" ht="26.25" thickBot="1">
      <c r="A42" s="45"/>
      <c r="B42" s="45" t="str">
        <f>IF(E42="",IF($V$14=1,IF(OR(F42="",$F$43=""),0,$F$43-F42),IF($V$14=2,IF(OR(H42="",$H$43=""),0,$H$43-H42),IF($V$14=3,IF(OR(J42="",$J$43=""),0,$J$43-J42),"NA"))),"NA")</f>
        <v>NA</v>
      </c>
      <c r="C42" s="27"/>
      <c r="D42" s="21" t="s">
        <v>35</v>
      </c>
      <c r="E42" s="37"/>
      <c r="F42" s="33">
        <v>41129</v>
      </c>
      <c r="G42" s="34">
        <f>IF(E42="",IF(F42&lt;&gt;"",F42,""),G40)</f>
        <v>41129</v>
      </c>
      <c r="H42" s="33">
        <v>41190</v>
      </c>
      <c r="I42" s="34">
        <f>IF(E42="",IF(H42&lt;&gt;"",H42,""),I40)</f>
        <v>41190</v>
      </c>
      <c r="J42" s="33"/>
      <c r="K42" s="34" t="str">
        <f>IF(E42="",IF(J42&lt;&gt;"",J42,""),K40)</f>
        <v/>
      </c>
      <c r="L42" s="35"/>
      <c r="M42" s="36" t="str">
        <f>IF(F42="","",LOOKUP(WEEKDAY(G42),DayArray))</f>
        <v>Wednesday</v>
      </c>
      <c r="N42" s="36" t="str">
        <f t="shared" si="1"/>
        <v>Monday</v>
      </c>
      <c r="O42" s="36" t="str">
        <f t="shared" si="2"/>
        <v/>
      </c>
      <c r="P42" s="35"/>
      <c r="Q42" s="38">
        <f>IF(E42&lt;&gt;"","",IF(AND(G40&lt;&gt;"",G42&lt;&gt;""),G42-G40,""))</f>
        <v>2</v>
      </c>
      <c r="R42" s="38">
        <f>IF(E42&lt;&gt;"","",IF(AND(I40&lt;&gt;"",I42&lt;&gt;""),I42-I40,""))</f>
        <v>6</v>
      </c>
      <c r="S42" s="38" t="str">
        <f>IF(E42&lt;&gt;"","",IF(AND(K40&lt;&gt;"",K42&lt;&gt;""),K42-K40,""))</f>
        <v/>
      </c>
    </row>
    <row r="43" spans="1:22" ht="26.25" thickBot="1">
      <c r="A43" s="44" t="s">
        <v>47</v>
      </c>
      <c r="B43" s="45" t="str">
        <f>IF(E43="",IF($V$14=1,IF(OR(F43="",$F$44=""),0,$F$44-F43),IF($V$14=2,IF(OR(H43="",$H$44=""),0,$H$44-H43),IF($V$14=3,IF(OR(J43="",$J$44=""),0,$J$44-J43),"NA"))),"NA")</f>
        <v>NA</v>
      </c>
      <c r="C43" s="27"/>
      <c r="D43" s="21" t="s">
        <v>65</v>
      </c>
      <c r="E43" s="37"/>
      <c r="F43" s="33">
        <v>41136</v>
      </c>
      <c r="G43" s="34">
        <f t="shared" si="6"/>
        <v>41136</v>
      </c>
      <c r="H43" s="33">
        <v>41197</v>
      </c>
      <c r="I43" s="34">
        <f t="shared" si="5"/>
        <v>41197</v>
      </c>
      <c r="J43" s="33"/>
      <c r="K43" s="34" t="str">
        <f t="shared" si="3"/>
        <v/>
      </c>
      <c r="L43" s="35"/>
      <c r="M43" s="36" t="str">
        <f>IF(F43="","",LOOKUP(WEEKDAY(G43),DayArray))</f>
        <v>Wednesday</v>
      </c>
      <c r="N43" s="36" t="str">
        <f t="shared" si="1"/>
        <v>Monday</v>
      </c>
      <c r="O43" s="36" t="str">
        <f t="shared" si="2"/>
        <v/>
      </c>
      <c r="P43" s="35"/>
      <c r="Q43" s="38">
        <f t="shared" ref="Q43:Q48" si="11">IF(E43&lt;&gt;"","",IF(AND(G42&lt;&gt;"",G43&lt;&gt;""),G43-G42,""))</f>
        <v>7</v>
      </c>
      <c r="R43" s="38">
        <f t="shared" ref="R43:R48" si="12">IF(E43&lt;&gt;"","",IF(AND(I42&lt;&gt;"",I43&lt;&gt;""),I43-I42,""))</f>
        <v>7</v>
      </c>
      <c r="S43" s="38" t="str">
        <f t="shared" ref="S43:S48" si="13">IF(E43&lt;&gt;"","",IF(AND(K42&lt;&gt;"",K43&lt;&gt;""),K43-K42,""))</f>
        <v/>
      </c>
    </row>
    <row r="44" spans="1:22" ht="19.5" thickBot="1">
      <c r="A44" s="44" t="s">
        <v>48</v>
      </c>
      <c r="B44" s="45"/>
      <c r="C44" s="29">
        <v>11</v>
      </c>
      <c r="D44" s="32" t="s">
        <v>36</v>
      </c>
      <c r="E44" s="39"/>
      <c r="F44" s="55">
        <v>41145</v>
      </c>
      <c r="G44" s="34">
        <f t="shared" si="6"/>
        <v>41145</v>
      </c>
      <c r="H44" s="55">
        <v>41204</v>
      </c>
      <c r="I44" s="34">
        <f t="shared" si="5"/>
        <v>41204</v>
      </c>
      <c r="J44" s="55"/>
      <c r="K44" s="34" t="str">
        <f t="shared" si="3"/>
        <v/>
      </c>
      <c r="L44" s="35"/>
      <c r="M44" s="36" t="str">
        <f t="shared" si="0"/>
        <v>Friday</v>
      </c>
      <c r="N44" s="36" t="str">
        <f t="shared" si="1"/>
        <v>Monday</v>
      </c>
      <c r="O44" s="36" t="str">
        <f t="shared" si="2"/>
        <v/>
      </c>
      <c r="P44" s="35"/>
      <c r="Q44" s="38">
        <f t="shared" si="11"/>
        <v>9</v>
      </c>
      <c r="R44" s="38">
        <f t="shared" si="12"/>
        <v>7</v>
      </c>
      <c r="S44" s="38" t="str">
        <f t="shared" si="13"/>
        <v/>
      </c>
    </row>
    <row r="45" spans="1:22" ht="19.5" thickBot="1">
      <c r="A45" s="45"/>
      <c r="B45" s="45"/>
      <c r="C45" s="29">
        <v>12</v>
      </c>
      <c r="D45" s="32" t="s">
        <v>18</v>
      </c>
      <c r="E45" s="39"/>
      <c r="F45" s="55">
        <v>41152</v>
      </c>
      <c r="G45" s="34">
        <f t="shared" si="6"/>
        <v>41152</v>
      </c>
      <c r="H45" s="55">
        <v>41208</v>
      </c>
      <c r="I45" s="34">
        <f t="shared" si="5"/>
        <v>41208</v>
      </c>
      <c r="J45" s="55"/>
      <c r="K45" s="34" t="str">
        <f t="shared" si="3"/>
        <v/>
      </c>
      <c r="L45" s="35"/>
      <c r="M45" s="36" t="str">
        <f>IF(F45="","",LOOKUP(WEEKDAY(G45),DayArray))</f>
        <v>Friday</v>
      </c>
      <c r="N45" s="36" t="str">
        <f t="shared" si="1"/>
        <v>Friday</v>
      </c>
      <c r="O45" s="36" t="str">
        <f t="shared" si="2"/>
        <v/>
      </c>
      <c r="P45" s="35"/>
      <c r="Q45" s="38">
        <f t="shared" si="11"/>
        <v>7</v>
      </c>
      <c r="R45" s="38">
        <f t="shared" si="12"/>
        <v>4</v>
      </c>
      <c r="S45" s="38" t="str">
        <f t="shared" si="13"/>
        <v/>
      </c>
    </row>
    <row r="46" spans="1:22" ht="26.25" thickBot="1">
      <c r="A46" s="44" t="s">
        <v>47</v>
      </c>
      <c r="B46" s="45"/>
      <c r="C46" s="29">
        <v>13</v>
      </c>
      <c r="D46" s="32" t="s">
        <v>75</v>
      </c>
      <c r="E46" s="39"/>
      <c r="F46" s="55">
        <v>41157</v>
      </c>
      <c r="G46" s="34">
        <f t="shared" si="6"/>
        <v>41157</v>
      </c>
      <c r="H46" s="55">
        <v>41208</v>
      </c>
      <c r="I46" s="34">
        <f t="shared" si="5"/>
        <v>41208</v>
      </c>
      <c r="J46" s="55"/>
      <c r="K46" s="34" t="str">
        <f t="shared" si="3"/>
        <v/>
      </c>
      <c r="L46" s="35"/>
      <c r="M46" s="36" t="str">
        <f>IF(F46="","",LOOKUP(WEEKDAY(G46),DayArray))</f>
        <v>Wednesday</v>
      </c>
      <c r="N46" s="36" t="str">
        <f t="shared" si="1"/>
        <v>Friday</v>
      </c>
      <c r="O46" s="36" t="str">
        <f t="shared" si="2"/>
        <v/>
      </c>
      <c r="P46" s="35"/>
      <c r="Q46" s="38">
        <f t="shared" si="11"/>
        <v>5</v>
      </c>
      <c r="R46" s="38">
        <f t="shared" si="12"/>
        <v>0</v>
      </c>
      <c r="S46" s="38" t="str">
        <f t="shared" si="13"/>
        <v/>
      </c>
    </row>
    <row r="47" spans="1:22" ht="39" thickBot="1">
      <c r="A47" s="44" t="s">
        <v>48</v>
      </c>
      <c r="B47" s="45" t="str">
        <f>IF(E47="",IF($V$14=1,IF(OR(F47="",$F$48=""),0,$F$48-F47),IF($V$14=2,IF(OR(H47="",$H$48=""),0,$H$48-H47),IF($V$14=3,IF(OR(J47="",$J$48=""),0,$J$48-J47),"NA"))),"NA")</f>
        <v>NA</v>
      </c>
      <c r="C47" s="27"/>
      <c r="D47" s="21" t="s">
        <v>60</v>
      </c>
      <c r="E47" s="37"/>
      <c r="F47" s="33">
        <v>41164</v>
      </c>
      <c r="G47" s="34">
        <f t="shared" si="6"/>
        <v>41164</v>
      </c>
      <c r="H47" s="33">
        <v>41215</v>
      </c>
      <c r="I47" s="34">
        <f t="shared" si="5"/>
        <v>41215</v>
      </c>
      <c r="J47" s="33"/>
      <c r="K47" s="34" t="str">
        <f t="shared" si="3"/>
        <v/>
      </c>
      <c r="L47" s="35"/>
      <c r="M47" s="36" t="str">
        <f>IF(F47="","",LOOKUP(WEEKDAY(G47),DayArray))</f>
        <v>Wednesday</v>
      </c>
      <c r="N47" s="36" t="str">
        <f t="shared" si="1"/>
        <v>Friday</v>
      </c>
      <c r="O47" s="36" t="str">
        <f t="shared" si="2"/>
        <v/>
      </c>
      <c r="P47" s="35"/>
      <c r="Q47" s="38">
        <f t="shared" si="11"/>
        <v>7</v>
      </c>
      <c r="R47" s="38">
        <f t="shared" si="12"/>
        <v>7</v>
      </c>
      <c r="S47" s="38" t="str">
        <f t="shared" si="13"/>
        <v/>
      </c>
    </row>
    <row r="48" spans="1:22" ht="26.25" thickBot="1">
      <c r="A48" s="45"/>
      <c r="B48" s="45" t="str">
        <f>IF(E48="",IF($V$14=1,IF(OR(F48="",$F$51=""),0,$F$51-F48),IF($V$14=2,IF(OR(H48="",$H$51=""),0,$H$51-H48),IF($V$14=3,IF(OR(J48="",$J$51=""),0,$J$51-J48),"NA"))),"NA")</f>
        <v>NA</v>
      </c>
      <c r="C48" s="29">
        <v>14</v>
      </c>
      <c r="D48" s="32" t="s">
        <v>61</v>
      </c>
      <c r="E48" s="39"/>
      <c r="F48" s="55">
        <v>41183</v>
      </c>
      <c r="G48" s="34">
        <f t="shared" si="6"/>
        <v>41183</v>
      </c>
      <c r="H48" s="55">
        <v>41232</v>
      </c>
      <c r="I48" s="34">
        <f t="shared" si="5"/>
        <v>41232</v>
      </c>
      <c r="J48" s="55"/>
      <c r="K48" s="34" t="str">
        <f t="shared" si="3"/>
        <v/>
      </c>
      <c r="L48" s="35"/>
      <c r="M48" s="36" t="str">
        <f>IF(F48="","",LOOKUP(WEEKDAY(G48),DayArray))</f>
        <v>Monday</v>
      </c>
      <c r="N48" s="36" t="str">
        <f t="shared" si="1"/>
        <v>Monday</v>
      </c>
      <c r="O48" s="36" t="str">
        <f t="shared" si="2"/>
        <v/>
      </c>
      <c r="P48" s="35"/>
      <c r="Q48" s="38">
        <f t="shared" si="11"/>
        <v>19</v>
      </c>
      <c r="R48" s="38">
        <f t="shared" si="12"/>
        <v>17</v>
      </c>
      <c r="S48" s="38" t="str">
        <f t="shared" si="13"/>
        <v/>
      </c>
    </row>
    <row r="49" spans="1:22" ht="19.5" thickBot="1">
      <c r="A49" s="45"/>
      <c r="B49" s="45"/>
      <c r="C49" s="27"/>
      <c r="D49" s="22" t="s">
        <v>37</v>
      </c>
      <c r="E49" s="40"/>
      <c r="F49" s="63"/>
      <c r="G49" s="64"/>
      <c r="H49" s="63"/>
      <c r="I49" s="64"/>
      <c r="J49" s="63"/>
      <c r="K49" s="64"/>
      <c r="L49" s="35"/>
      <c r="M49" s="65"/>
      <c r="N49" s="65"/>
      <c r="O49" s="65"/>
      <c r="P49" s="35"/>
      <c r="Q49" s="65"/>
      <c r="R49" s="65"/>
      <c r="S49" s="65"/>
    </row>
    <row r="50" spans="1:22" ht="19.5" thickBot="1">
      <c r="A50" s="44" t="s">
        <v>49</v>
      </c>
      <c r="B50" s="45"/>
      <c r="C50" s="27"/>
      <c r="D50" s="21" t="s">
        <v>76</v>
      </c>
      <c r="E50" s="37"/>
      <c r="F50" s="33">
        <v>41193</v>
      </c>
      <c r="G50" s="34">
        <f>IF(E50="",IF(F50&lt;&gt;"",F50,""),G48)</f>
        <v>41193</v>
      </c>
      <c r="H50" s="33">
        <v>41242</v>
      </c>
      <c r="I50" s="34">
        <f>IF(E50="",IF(H50&lt;&gt;"",H50,""),I48)</f>
        <v>41242</v>
      </c>
      <c r="J50" s="33"/>
      <c r="K50" s="34" t="str">
        <f>IF(E50="",IF(J50&lt;&gt;"",J50,""),K48)</f>
        <v/>
      </c>
      <c r="L50" s="35"/>
      <c r="M50" s="36" t="str">
        <f>IF(F50="","",LOOKUP(WEEKDAY(G50),DayArray))</f>
        <v>Thursday</v>
      </c>
      <c r="N50" s="36" t="str">
        <f t="shared" si="1"/>
        <v>Thursday</v>
      </c>
      <c r="O50" s="36" t="str">
        <f t="shared" si="2"/>
        <v/>
      </c>
      <c r="P50" s="35"/>
      <c r="Q50" s="38">
        <f>IF(E50&lt;&gt;"","",IF(AND(G48&lt;&gt;"",G50&lt;&gt;""),G50-G48,""))</f>
        <v>10</v>
      </c>
      <c r="R50" s="38">
        <f>IF(E50&lt;&gt;"","",IF(AND(I48&lt;&gt;"",I50&lt;&gt;""),I50-I48,""))</f>
        <v>10</v>
      </c>
      <c r="S50" s="38" t="str">
        <f>IF(E50&lt;&gt;"","",IF(AND(K48&lt;&gt;"",K50&lt;&gt;""),K50-K48,""))</f>
        <v/>
      </c>
    </row>
    <row r="51" spans="1:22" ht="19.5" thickBot="1">
      <c r="A51" s="45"/>
      <c r="B51" s="45"/>
      <c r="C51" s="29">
        <v>15</v>
      </c>
      <c r="D51" s="32" t="s">
        <v>38</v>
      </c>
      <c r="E51" s="39"/>
      <c r="F51" s="55">
        <v>41200</v>
      </c>
      <c r="G51" s="34">
        <f t="shared" si="6"/>
        <v>41200</v>
      </c>
      <c r="H51" s="55">
        <v>41256</v>
      </c>
      <c r="I51" s="34">
        <f t="shared" si="5"/>
        <v>41256</v>
      </c>
      <c r="J51" s="55"/>
      <c r="K51" s="34" t="str">
        <f t="shared" si="3"/>
        <v/>
      </c>
      <c r="L51" s="35"/>
      <c r="M51" s="36" t="str">
        <f t="shared" si="0"/>
        <v>Thursday</v>
      </c>
      <c r="N51" s="36" t="str">
        <f t="shared" si="1"/>
        <v>Thursday</v>
      </c>
      <c r="O51" s="36" t="str">
        <f t="shared" si="2"/>
        <v/>
      </c>
      <c r="P51" s="35"/>
      <c r="Q51" s="38">
        <f>IF(E51&lt;&gt;"","",IF(AND(G50&lt;&gt;"",G51&lt;&gt;""),G51-G50,""))</f>
        <v>7</v>
      </c>
      <c r="R51" s="38">
        <f>IF(E51&lt;&gt;"","",IF(AND(I50&lt;&gt;"",I51&lt;&gt;""),I51-I50,""))</f>
        <v>14</v>
      </c>
      <c r="S51" s="38" t="str">
        <f>IF(E51&lt;&gt;"","",IF(AND(K50&lt;&gt;"",K51&lt;&gt;""),K51-K50,""))</f>
        <v/>
      </c>
    </row>
    <row r="52" spans="1:22">
      <c r="C52" s="26" t="s">
        <v>66</v>
      </c>
      <c r="D52" s="62" t="s">
        <v>68</v>
      </c>
      <c r="E52" s="11"/>
      <c r="F52" s="11"/>
      <c r="V52" s="13"/>
    </row>
    <row r="53" spans="1:22" s="13" customFormat="1">
      <c r="B53" s="28"/>
      <c r="C53" s="28"/>
      <c r="D53" s="62" t="s">
        <v>79</v>
      </c>
      <c r="E53" s="51" t="s">
        <v>69</v>
      </c>
      <c r="F53" s="52">
        <f>IF(AND(F7&lt;&gt;"",F51&lt;&gt;""),F51-F7,"")</f>
        <v>266</v>
      </c>
      <c r="G53" s="52"/>
      <c r="H53" s="52">
        <f>IF(AND(H7&lt;&gt;"",H51&lt;&gt;""),H51-H7,"")</f>
        <v>280</v>
      </c>
      <c r="I53" s="52"/>
      <c r="J53" s="52" t="str">
        <f>IF(AND(J7&lt;&gt;"",J51&lt;&gt;""),J51-J7,"")</f>
        <v/>
      </c>
      <c r="K53" s="12"/>
      <c r="U53" s="3"/>
      <c r="V53" s="3"/>
    </row>
    <row r="54" spans="1:22">
      <c r="D54" s="62" t="s">
        <v>67</v>
      </c>
      <c r="E54" s="53" t="s">
        <v>70</v>
      </c>
      <c r="F54" s="54">
        <f>IF(F53&lt;&gt;"",F53/365*12,"")</f>
        <v>8.7452054794520553</v>
      </c>
      <c r="G54" s="54"/>
      <c r="H54" s="54">
        <f>IF(H53&lt;&gt;"",H53/365*12,"")</f>
        <v>9.205479452054794</v>
      </c>
      <c r="I54" s="54"/>
      <c r="J54" s="54" t="str">
        <f>IF(J53&lt;&gt;"",J53/365*12,"")</f>
        <v/>
      </c>
      <c r="U54" s="13"/>
    </row>
  </sheetData>
  <sheetProtection password="C69E" sheet="1" objects="1" scenarios="1"/>
  <mergeCells count="7">
    <mergeCell ref="A1:S1"/>
    <mergeCell ref="A2:E2"/>
    <mergeCell ref="A3:E3"/>
    <mergeCell ref="Q3:S3"/>
    <mergeCell ref="M3:O3"/>
    <mergeCell ref="F3:J3"/>
    <mergeCell ref="F2:H2"/>
  </mergeCells>
  <phoneticPr fontId="12" type="noConversion"/>
  <conditionalFormatting sqref="H7:H10 H12:H51">
    <cfRule type="expression" dxfId="47" priority="9" stopIfTrue="1">
      <formula>OR($V$14=1,$V$14=3)</formula>
    </cfRule>
    <cfRule type="expression" dxfId="46" priority="10" stopIfTrue="1">
      <formula>E7&lt;&gt;""</formula>
    </cfRule>
  </conditionalFormatting>
  <conditionalFormatting sqref="F7:F51">
    <cfRule type="expression" dxfId="45" priority="11" stopIfTrue="1">
      <formula>OR($V$14=2,$V$14=3)</formula>
    </cfRule>
    <cfRule type="expression" dxfId="44" priority="12" stopIfTrue="1">
      <formula>E7&lt;&gt;""</formula>
    </cfRule>
  </conditionalFormatting>
  <conditionalFormatting sqref="J7:J51">
    <cfRule type="expression" dxfId="43" priority="13" stopIfTrue="1">
      <formula>OR($V$14=1,$V$14=2)</formula>
    </cfRule>
    <cfRule type="expression" dxfId="42" priority="14" stopIfTrue="1">
      <formula>E7&lt;&gt;""</formula>
    </cfRule>
  </conditionalFormatting>
  <conditionalFormatting sqref="Q36">
    <cfRule type="cellIs" dxfId="41" priority="15" stopIfTrue="1" operator="lessThan">
      <formula>0</formula>
    </cfRule>
    <cfRule type="expression" dxfId="40" priority="16" stopIfTrue="1">
      <formula>E36&lt;&gt;""</formula>
    </cfRule>
    <cfRule type="expression" dxfId="39" priority="17" stopIfTrue="1">
      <formula>OR($V$14=2,$V$14=3)</formula>
    </cfRule>
  </conditionalFormatting>
  <conditionalFormatting sqref="Q8:Q11 Q13:Q14 Q16:Q19 Q21:Q26 Q28:Q34 Q37:Q40 Q42:Q48 Q50:Q51">
    <cfRule type="expression" dxfId="38" priority="18" stopIfTrue="1">
      <formula>OR($V$14=2,$V$14=3)</formula>
    </cfRule>
    <cfRule type="expression" dxfId="37" priority="19" stopIfTrue="1">
      <formula>E8&lt;&gt;""</formula>
    </cfRule>
    <cfRule type="cellIs" dxfId="36" priority="20" stopIfTrue="1" operator="lessThan">
      <formula>0</formula>
    </cfRule>
  </conditionalFormatting>
  <conditionalFormatting sqref="M7:M11 M13:M14 M16:M19 M21:M26 M28:M34 M37:M40 M42:M48 M50:M51">
    <cfRule type="expression" dxfId="35" priority="21" stopIfTrue="1">
      <formula>OR($V$14=2,$V$14=3)</formula>
    </cfRule>
    <cfRule type="expression" dxfId="34" priority="22" stopIfTrue="1">
      <formula>E7&lt;&gt;""</formula>
    </cfRule>
    <cfRule type="expression" dxfId="33" priority="23" stopIfTrue="1">
      <formula>OR(M7="Sunday",M7="Saturday")</formula>
    </cfRule>
  </conditionalFormatting>
  <conditionalFormatting sqref="N7:N11 N13:N14 N16:N19 N21:N26 N28:N34 N37:N40 N42:N48 N50:N51">
    <cfRule type="expression" dxfId="32" priority="24" stopIfTrue="1">
      <formula>OR($V$14=1,$V$14=3)</formula>
    </cfRule>
    <cfRule type="expression" dxfId="31" priority="25" stopIfTrue="1">
      <formula>E7&lt;&gt;""</formula>
    </cfRule>
    <cfRule type="expression" dxfId="30" priority="26" stopIfTrue="1">
      <formula>OR(N7="Sunday",N7="Saturday")</formula>
    </cfRule>
  </conditionalFormatting>
  <conditionalFormatting sqref="O7:O11 O13:O14 O16:O19 O21:O26 O28:O34 O37:O40 O42:O48 O50:O51">
    <cfRule type="expression" dxfId="29" priority="27" stopIfTrue="1">
      <formula>OR($V$14=1,$V$14=2)</formula>
    </cfRule>
    <cfRule type="expression" dxfId="28" priority="28" stopIfTrue="1">
      <formula>E7&lt;&gt;""</formula>
    </cfRule>
    <cfRule type="expression" dxfId="27" priority="29" stopIfTrue="1">
      <formula>OR(O7="Sunday",O7="Saturday")</formula>
    </cfRule>
  </conditionalFormatting>
  <conditionalFormatting sqref="S8:S11 S13:S14 S16:S19 S21:S26 S28:S34 S37:S40 S42:S48 S50:S51">
    <cfRule type="expression" dxfId="26" priority="30" stopIfTrue="1">
      <formula>OR($V$14=1,$V$14=2)</formula>
    </cfRule>
    <cfRule type="expression" dxfId="25" priority="31" stopIfTrue="1">
      <formula>E8&lt;&gt;""</formula>
    </cfRule>
    <cfRule type="cellIs" dxfId="24" priority="32" stopIfTrue="1" operator="lessThan">
      <formula>0</formula>
    </cfRule>
  </conditionalFormatting>
  <conditionalFormatting sqref="R8:R11 R13:R14 R16:R19 R21:R26 R28:R34 R37:R40 R42:R48 R50:R51">
    <cfRule type="expression" dxfId="23" priority="33" stopIfTrue="1">
      <formula>OR($V$14=1,$V$14=3)</formula>
    </cfRule>
    <cfRule type="expression" dxfId="22" priority="34" stopIfTrue="1">
      <formula>E8&lt;&gt;""</formula>
    </cfRule>
    <cfRule type="cellIs" dxfId="21" priority="35" stopIfTrue="1" operator="lessThan">
      <formula>0</formula>
    </cfRule>
  </conditionalFormatting>
  <conditionalFormatting sqref="B30:C31">
    <cfRule type="cellIs" dxfId="20" priority="36" stopIfTrue="1" operator="lessThan">
      <formula>30</formula>
    </cfRule>
  </conditionalFormatting>
  <conditionalFormatting sqref="I7:I11 I13:I51">
    <cfRule type="expression" dxfId="19" priority="37" stopIfTrue="1">
      <formula>"optionbutton1.value = true"</formula>
    </cfRule>
  </conditionalFormatting>
  <conditionalFormatting sqref="G12 I12">
    <cfRule type="expression" dxfId="18" priority="38" stopIfTrue="1">
      <formula>$E$12&lt;&gt;""</formula>
    </cfRule>
  </conditionalFormatting>
  <conditionalFormatting sqref="B33">
    <cfRule type="cellIs" dxfId="17" priority="39" stopIfTrue="1" operator="lessThan">
      <formula>15</formula>
    </cfRule>
  </conditionalFormatting>
  <conditionalFormatting sqref="B32 B47">
    <cfRule type="cellIs" dxfId="16" priority="40" stopIfTrue="1" operator="lessThan">
      <formula>21</formula>
    </cfRule>
  </conditionalFormatting>
  <conditionalFormatting sqref="B29">
    <cfRule type="cellIs" dxfId="15" priority="41" stopIfTrue="1" operator="lessThan">
      <formula>45</formula>
    </cfRule>
  </conditionalFormatting>
  <conditionalFormatting sqref="A48:B48">
    <cfRule type="cellIs" dxfId="14" priority="42" stopIfTrue="1" operator="lessThan">
      <formula>24</formula>
    </cfRule>
  </conditionalFormatting>
  <conditionalFormatting sqref="B42 B37 B21 B16 B7">
    <cfRule type="cellIs" dxfId="13" priority="43" stopIfTrue="1" operator="lessThan">
      <formula>5</formula>
    </cfRule>
  </conditionalFormatting>
  <conditionalFormatting sqref="B43 B38 B22 B17 B8">
    <cfRule type="cellIs" dxfId="12" priority="44" stopIfTrue="1" operator="lessThan">
      <formula>7</formula>
    </cfRule>
  </conditionalFormatting>
  <conditionalFormatting sqref="B34">
    <cfRule type="cellIs" dxfId="11" priority="45" stopIfTrue="1" operator="lessThan">
      <formula>3</formula>
    </cfRule>
  </conditionalFormatting>
  <conditionalFormatting sqref="M49 M15 M20 M27 M35:M36 M41 M12 Q7 Q12 Q15 Q20 Q27 Q35 Q41 Q49">
    <cfRule type="expression" dxfId="10" priority="46" stopIfTrue="1">
      <formula>OR($V$14=2,$V$14=3)</formula>
    </cfRule>
  </conditionalFormatting>
  <conditionalFormatting sqref="O12 O15 O20 O27 O35:O36 O41 O49 S7 S12 S15 S20 S27 S35:S36 S41 S49">
    <cfRule type="expression" dxfId="9" priority="47" stopIfTrue="1">
      <formula>OR($V$14=1,$V$14=2)</formula>
    </cfRule>
  </conditionalFormatting>
  <conditionalFormatting sqref="N12 N15 N20 N27 N35:N36 N41 N49 R7 R12 R15 R20 R27 R35:R36 R41 R49">
    <cfRule type="expression" dxfId="8" priority="48" stopIfTrue="1">
      <formula>OR($V$14=1,$V$14=3)</formula>
    </cfRule>
  </conditionalFormatting>
  <conditionalFormatting sqref="H7:H10">
    <cfRule type="expression" dxfId="7" priority="7" stopIfTrue="1">
      <formula>OR($V$14=1,$V$14=2)</formula>
    </cfRule>
    <cfRule type="expression" dxfId="6" priority="8" stopIfTrue="1">
      <formula>C7&lt;&gt;""</formula>
    </cfRule>
  </conditionalFormatting>
  <conditionalFormatting sqref="H9">
    <cfRule type="expression" dxfId="5" priority="5" stopIfTrue="1">
      <formula>OR($V$14=1,$V$14=2)</formula>
    </cfRule>
    <cfRule type="expression" dxfId="4" priority="6" stopIfTrue="1">
      <formula>C9&lt;&gt;""</formula>
    </cfRule>
  </conditionalFormatting>
  <conditionalFormatting sqref="H11">
    <cfRule type="expression" dxfId="3" priority="3" stopIfTrue="1">
      <formula>OR($V$14=1,$V$14=2)</formula>
    </cfRule>
    <cfRule type="expression" dxfId="2" priority="4" stopIfTrue="1">
      <formula>C11&lt;&gt;""</formula>
    </cfRule>
  </conditionalFormatting>
  <conditionalFormatting sqref="H11">
    <cfRule type="expression" dxfId="1" priority="1" stopIfTrue="1">
      <formula>OR($V$14=2,$V$14=3)</formula>
    </cfRule>
    <cfRule type="expression" dxfId="0" priority="2" stopIfTrue="1">
      <formula>G11&lt;&gt;""</formula>
    </cfRule>
  </conditionalFormatting>
  <dataValidations count="3">
    <dataValidation type="textLength" operator="equal" allowBlank="1" showErrorMessage="1" errorTitle="Error" error="Enter a single 'X' if this row is not applicable to your rule schedule." sqref="E8:E11 E13:E14 E16:E19 E21:E26 E28:E34 E37:E40 E42:E48 E50:E51">
      <formula1>1</formula1>
    </dataValidation>
    <dataValidation type="list" allowBlank="1" showInputMessage="1" showErrorMessage="1" sqref="A3:E3">
      <formula1>Rule_Writers</formula1>
    </dataValidation>
    <dataValidation type="date" operator="greaterThan" allowBlank="1" showErrorMessage="1" error="This must be a valid date entry!" sqref="F7:F11 H7:H11 J7:J11 F13:F14 H13:H14 J13:J14 F16:F19 H16:H19 J16:J19 F21:F26 H21:H26 J21:J26 F28:F34 H28:H34 J28:J34 F37:F40 H37:H40 J37:J40 F42:F48 H42:H48 J42:J48 F50:F51 H50:H51 J50:J51">
      <formula1>36526</formula1>
    </dataValidation>
  </dataValidations>
  <printOptions horizontalCentered="1"/>
  <pageMargins left="0.25" right="0.25" top="0.25" bottom="0.25" header="0" footer="0"/>
  <pageSetup scale="84" fitToHeight="10" orientation="landscape" r:id="rId1"/>
  <headerFooter alignWithMargins="0">
    <oddFooter>&amp;CPage &amp;P&amp;R&amp;D</oddFooter>
  </headerFooter>
  <legacyDrawing r:id="rId2"/>
  <controls>
    <control shapeId="1027" r:id="rId3" name="OptionButton1"/>
    <control shapeId="1028" r:id="rId4" name="OptionButton2"/>
    <control shapeId="1029" r:id="rId5" name="OptionButton3"/>
    <control shapeId="1030" r:id="rId6" name="OptionButton4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Database Format</vt:lpstr>
      <vt:lpstr>AQ Rulemaking Schedule</vt:lpstr>
      <vt:lpstr>DayArray</vt:lpstr>
      <vt:lpstr>'AQ Rulemaking Schedule'!Print_Area</vt:lpstr>
      <vt:lpstr>'AQ Rulemaking Schedule'!Print_Titles</vt:lpstr>
      <vt:lpstr>Rule_Writers</vt:lpstr>
    </vt:vector>
  </TitlesOfParts>
  <Company>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Beyer</dc:creator>
  <cp:lastModifiedBy>GEberso</cp:lastModifiedBy>
  <cp:lastPrinted>2012-02-14T19:11:02Z</cp:lastPrinted>
  <dcterms:created xsi:type="dcterms:W3CDTF">2004-09-14T19:27:05Z</dcterms:created>
  <dcterms:modified xsi:type="dcterms:W3CDTF">2012-07-17T16:39:32Z</dcterms:modified>
</cp:coreProperties>
</file>