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1475" windowHeight="5955" firstSheet="1" activeTab="3"/>
  </bookViews>
  <sheets>
    <sheet name="mfrs existing tiers" sheetId="1" r:id="rId1"/>
    <sheet name="2-tier" sheetId="2" r:id="rId2"/>
    <sheet name="proposed" sheetId="3" r:id="rId3"/>
    <sheet name="exist cost" sheetId="4" r:id="rId4"/>
    <sheet name="proposed 2012" sheetId="5" r:id="rId5"/>
  </sheets>
  <calcPr calcId="125725"/>
</workbook>
</file>

<file path=xl/calcChain.xml><?xml version="1.0" encoding="utf-8"?>
<calcChain xmlns="http://schemas.openxmlformats.org/spreadsheetml/2006/main">
  <c r="A26" i="4"/>
  <c r="A25"/>
  <c r="A12" i="2"/>
  <c r="A11"/>
  <c r="D16"/>
  <c r="D15"/>
  <c r="D14"/>
  <c r="J12"/>
  <c r="I12"/>
  <c r="J11"/>
  <c r="I11"/>
  <c r="J7" i="4"/>
  <c r="I7"/>
  <c r="J6"/>
  <c r="I6"/>
  <c r="J5"/>
  <c r="I5"/>
  <c r="J4"/>
  <c r="I4"/>
  <c r="A5"/>
  <c r="A6"/>
  <c r="A7"/>
  <c r="A4"/>
  <c r="K10" i="5"/>
  <c r="J10"/>
  <c r="K9"/>
  <c r="J9"/>
  <c r="K8"/>
  <c r="J8"/>
  <c r="K7"/>
  <c r="J7"/>
  <c r="K6"/>
  <c r="J6"/>
  <c r="K5"/>
  <c r="J5"/>
  <c r="K4"/>
  <c r="J4"/>
</calcChain>
</file>

<file path=xl/sharedStrings.xml><?xml version="1.0" encoding="utf-8"?>
<sst xmlns="http://schemas.openxmlformats.org/spreadsheetml/2006/main" count="178" uniqueCount="81">
  <si>
    <t>Oregon E-Cycles – Manufactures and Market Share by Tier</t>
  </si>
  <si>
    <r>
      <t>Annual averages 2008-2012</t>
    </r>
    <r>
      <rPr>
        <sz val="8"/>
        <color theme="1"/>
        <rFont val="Arial"/>
        <family val="2"/>
      </rPr>
      <t> </t>
    </r>
  </si>
  <si>
    <t>Existing Fee Structure</t>
  </si>
  <si>
    <t>Fee Tiers</t>
  </si>
  <si>
    <t>Fee</t>
  </si>
  <si>
    <r>
      <t>Number Mfrs</t>
    </r>
    <r>
      <rPr>
        <sz val="8"/>
        <color theme="1"/>
        <rFont val="Arial"/>
        <family val="2"/>
      </rPr>
      <t> </t>
    </r>
  </si>
  <si>
    <t>Total Market Share</t>
  </si>
  <si>
    <t>Tier 1</t>
  </si>
  <si>
    <t>&gt; 1%</t>
  </si>
  <si>
    <t>Tier 2</t>
  </si>
  <si>
    <t>0.1% ≤ 1%</t>
  </si>
  <si>
    <t>Tier 3</t>
  </si>
  <si>
    <t>0.01% &lt; 0.1%</t>
  </si>
  <si>
    <t>Tier 4</t>
  </si>
  <si>
    <t>&lt; 0.01%</t>
  </si>
  <si>
    <t>Total</t>
  </si>
  <si>
    <r>
      <t> </t>
    </r>
    <r>
      <rPr>
        <sz val="10"/>
        <color theme="1"/>
        <rFont val="Arial"/>
        <family val="2"/>
      </rPr>
      <t>Change this if change to below</t>
    </r>
  </si>
  <si>
    <r>
      <t> </t>
    </r>
    <r>
      <rPr>
        <sz val="10"/>
        <color theme="1"/>
        <rFont val="Arial"/>
        <family val="2"/>
      </rPr>
      <t>Ranges would be more helpful – to show variation from year to year, which is the issue we are highlighting.</t>
    </r>
  </si>
  <si>
    <t>Table 7 - EQC staff report - response to comment #7 - two tier proposal</t>
  </si>
  <si>
    <t>Ave # of units
High Tier</t>
  </si>
  <si>
    <t>Ave # of units
Low Tier</t>
  </si>
  <si>
    <t>Average Cost/Unit
High Tier</t>
  </si>
  <si>
    <t>Average Cost/Unit
Low Tier</t>
  </si>
  <si>
    <t>Number of Mfrs - High Tier</t>
  </si>
  <si>
    <t>Number of Mfrs - Low Tier</t>
  </si>
  <si>
    <t>Average Cost/unit for proposed fee structure</t>
  </si>
  <si>
    <t>2012 Oregon manufacturer data and tier placements*</t>
  </si>
  <si>
    <t>Average cost/ unit**</t>
  </si>
  <si>
    <t>Proposed Tier</t>
  </si>
  <si>
    <t>Proposed Fee</t>
  </si>
  <si>
    <t>Average number of units</t>
  </si>
  <si>
    <t>Total number of Units*</t>
  </si>
  <si>
    <t>Tier 5</t>
  </si>
  <si>
    <t>Tier 6</t>
  </si>
  <si>
    <t>Tier 7</t>
  </si>
  <si>
    <t>* 2012 Tiers are determined using 2011 market share data for devices sold in Oregon</t>
  </si>
  <si>
    <t>** cost/unit varies with total number of units sold in Oregon for each year</t>
  </si>
  <si>
    <r>
      <t>Average Cost/ unit</t>
    </r>
    <r>
      <rPr>
        <b/>
        <vertAlign val="superscript"/>
        <sz val="12"/>
        <color rgb="FFFFFFFF"/>
        <rFont val="Calibri"/>
        <family val="2"/>
      </rPr>
      <t>1</t>
    </r>
  </si>
  <si>
    <t>Tier</t>
  </si>
  <si>
    <r>
      <t>1</t>
    </r>
    <r>
      <rPr>
        <sz val="10"/>
        <color rgb="FF000000"/>
        <rFont val="Arial"/>
        <family val="2"/>
      </rPr>
      <t>Units sold in Oregon.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Cost/unit varies with number of units sold each year</t>
    </r>
  </si>
  <si>
    <r>
      <t>2</t>
    </r>
    <r>
      <rPr>
        <sz val="10"/>
        <color rgb="FF000000"/>
        <rFont val="Arial"/>
        <family val="2"/>
      </rPr>
      <t xml:space="preserve">Average of those manufacturers with reported market share - excludes  those with zero market share </t>
    </r>
  </si>
  <si>
    <t>range of # of units</t>
  </si>
  <si>
    <t xml:space="preserve">108,397 to 272,251 </t>
  </si>
  <si>
    <t>17,345 to 71,000</t>
  </si>
  <si>
    <t>1,651 to 13,658</t>
  </si>
  <si>
    <t>471 to 1,481</t>
  </si>
  <si>
    <t>176 to 394</t>
  </si>
  <si>
    <t>50 to 148</t>
  </si>
  <si>
    <t>1 to 46</t>
  </si>
  <si>
    <t>range of cost/unit</t>
  </si>
  <si>
    <t>$0.13 to $0.32</t>
  </si>
  <si>
    <t>$0.25 to $1.01</t>
  </si>
  <si>
    <t>$0.14 to $1.12</t>
  </si>
  <si>
    <t>$0.27 to $0.86</t>
  </si>
  <si>
    <t>$0.51 to $1.14</t>
  </si>
  <si>
    <t>$1.35 to $4.00</t>
  </si>
  <si>
    <t>$0.87 to $40</t>
  </si>
  <si>
    <t>17,345 to 272,251</t>
  </si>
  <si>
    <t>1,651 to 13,659</t>
  </si>
  <si>
    <t>176 to 1,481</t>
  </si>
  <si>
    <t>1 to 148</t>
  </si>
  <si>
    <t>$0.06 to $0.86</t>
  </si>
  <si>
    <t>$0.37 to $3.03</t>
  </si>
  <si>
    <t>$0.14 to $1.14</t>
  </si>
  <si>
    <t>$0.27 to $40</t>
  </si>
  <si>
    <t>Market Share</t>
  </si>
  <si>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.01%</t>
    </r>
  </si>
  <si>
    <t>&lt; .01%</t>
  </si>
  <si>
    <t xml:space="preserve">5% or greater </t>
  </si>
  <si>
    <t xml:space="preserve">1% to &lt; 5% </t>
  </si>
  <si>
    <t xml:space="preserve">0.1% to &lt; 1% </t>
  </si>
  <si>
    <t xml:space="preserve">0.03% to &lt; 0.1% </t>
  </si>
  <si>
    <t xml:space="preserve">0.01% to &lt; 0.03% </t>
  </si>
  <si>
    <t xml:space="preserve">&lt; 0.01% </t>
  </si>
  <si>
    <t>50 units to &lt; .01%</t>
  </si>
  <si>
    <r>
      <rPr>
        <b/>
        <sz val="14"/>
        <color rgb="FFFFFFFF"/>
        <rFont val="Arial"/>
        <family val="2"/>
      </rPr>
      <t>Average Cost per Unit - Existing Fee Structure</t>
    </r>
    <r>
      <rPr>
        <sz val="14"/>
        <color theme="1"/>
        <rFont val="Arial"/>
        <family val="2"/>
      </rPr>
      <t> </t>
    </r>
    <r>
      <rPr>
        <sz val="8"/>
        <color theme="1"/>
        <rFont val="Arial"/>
        <family val="2"/>
      </rPr>
      <t xml:space="preserve">
</t>
    </r>
    <r>
      <rPr>
        <b/>
        <sz val="14"/>
        <color theme="0"/>
        <rFont val="Arial"/>
        <family val="2"/>
      </rPr>
      <t>Using E-Cycles data for 2012
(Generates $327,560 - less than the revenue need and results in lower average cost/unit figures.)</t>
    </r>
  </si>
  <si>
    <t>176 to 272,251</t>
  </si>
  <si>
    <t>$0.03 to $39.77</t>
  </si>
  <si>
    <t>$3.38 to $500</t>
  </si>
  <si>
    <r>
      <rPr>
        <b/>
        <sz val="14"/>
        <color rgb="FFFFFFFF"/>
        <rFont val="Arial"/>
        <family val="2"/>
      </rPr>
      <t>Average Cost per Unit - Proposed Fee Structure</t>
    </r>
    <r>
      <rPr>
        <sz val="14"/>
        <color theme="1"/>
        <rFont val="Arial"/>
        <family val="2"/>
      </rPr>
      <t> </t>
    </r>
    <r>
      <rPr>
        <sz val="8"/>
        <color theme="1"/>
        <rFont val="Arial"/>
        <family val="2"/>
      </rPr>
      <t xml:space="preserve">
</t>
    </r>
    <r>
      <rPr>
        <b/>
        <sz val="14"/>
        <color theme="0"/>
        <rFont val="Arial"/>
        <family val="2"/>
      </rPr>
      <t>Using E-Cycles data for 2012
(Generates $413,906)</t>
    </r>
  </si>
  <si>
    <r>
      <rPr>
        <b/>
        <sz val="14"/>
        <color rgb="FFFFFFFF"/>
        <rFont val="Arial"/>
        <family val="2"/>
      </rPr>
      <t>Average Cost per Unit - Two Tier Structure</t>
    </r>
    <r>
      <rPr>
        <sz val="14"/>
        <color theme="1"/>
        <rFont val="Arial"/>
        <family val="2"/>
      </rPr>
      <t> </t>
    </r>
    <r>
      <rPr>
        <sz val="8"/>
        <color theme="1"/>
        <rFont val="Arial"/>
        <family val="2"/>
      </rPr>
      <t xml:space="preserve">
</t>
    </r>
    <r>
      <rPr>
        <b/>
        <sz val="14"/>
        <color theme="0"/>
        <rFont val="Arial"/>
        <family val="2"/>
      </rPr>
      <t>Using E-Cycles data for 2012
(Generates $404,500)</t>
    </r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</si>
</sst>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&quot;$&quot;#,##0.00"/>
    <numFmt numFmtId="169" formatCode="&quot;$&quot;#,##0"/>
  </numFmts>
  <fonts count="25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rgb="FFFFFFFF"/>
      <name val="Calibri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2"/>
      <color rgb="FFFFFFFF"/>
      <name val="Calibri"/>
      <family val="2"/>
    </font>
    <font>
      <b/>
      <sz val="12"/>
      <color rgb="FFFFFFFF"/>
      <name val="Arial"/>
      <family val="2"/>
    </font>
    <font>
      <b/>
      <vertAlign val="superscript"/>
      <sz val="12"/>
      <color rgb="FFFFFFFF"/>
      <name val="Calibri"/>
      <family val="2"/>
    </font>
    <font>
      <sz val="12"/>
      <color rgb="FF000000"/>
      <name val="Calibri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mbria"/>
      <family val="1"/>
    </font>
    <font>
      <u/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FFFF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93">
    <xf numFmtId="0" fontId="0" fillId="0" borderId="0" xfId="0"/>
    <xf numFmtId="0" fontId="4" fillId="3" borderId="7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6" fontId="0" fillId="0" borderId="0" xfId="0" applyNumberFormat="1"/>
    <xf numFmtId="6" fontId="6" fillId="4" borderId="7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0" fontId="7" fillId="4" borderId="9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9" xfId="0" applyFont="1" applyBorder="1"/>
    <xf numFmtId="0" fontId="2" fillId="2" borderId="0" xfId="0" applyFont="1" applyFill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/>
    <xf numFmtId="0" fontId="0" fillId="0" borderId="12" xfId="0" applyBorder="1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8" fontId="0" fillId="0" borderId="0" xfId="0" applyNumberFormat="1"/>
    <xf numFmtId="3" fontId="0" fillId="0" borderId="0" xfId="0" applyNumberFormat="1"/>
    <xf numFmtId="0" fontId="13" fillId="0" borderId="18" xfId="0" applyFont="1" applyBorder="1"/>
    <xf numFmtId="0" fontId="13" fillId="0" borderId="16" xfId="0" applyFont="1" applyBorder="1"/>
    <xf numFmtId="0" fontId="13" fillId="0" borderId="17" xfId="0" applyFont="1" applyBorder="1"/>
    <xf numFmtId="0" fontId="13" fillId="0" borderId="9" xfId="0" applyFont="1" applyBorder="1"/>
    <xf numFmtId="0" fontId="16" fillId="3" borderId="18" xfId="0" applyFont="1" applyFill="1" applyBorder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0" fontId="16" fillId="3" borderId="19" xfId="0" applyFont="1" applyFill="1" applyBorder="1" applyAlignment="1">
      <alignment horizontal="center" wrapText="1"/>
    </xf>
    <xf numFmtId="8" fontId="17" fillId="0" borderId="18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17" fillId="0" borderId="19" xfId="0" applyNumberFormat="1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8" fontId="0" fillId="0" borderId="0" xfId="0" applyNumberFormat="1" applyAlignment="1">
      <alignment horizontal="center"/>
    </xf>
    <xf numFmtId="0" fontId="0" fillId="0" borderId="0" xfId="0" applyBorder="1"/>
    <xf numFmtId="8" fontId="17" fillId="0" borderId="0" xfId="0" applyNumberFormat="1" applyFont="1" applyBorder="1" applyAlignment="1">
      <alignment horizontal="center"/>
    </xf>
    <xf numFmtId="169" fontId="0" fillId="0" borderId="0" xfId="0" applyNumberFormat="1"/>
    <xf numFmtId="169" fontId="0" fillId="0" borderId="0" xfId="0" applyNumberFormat="1" applyAlignment="1">
      <alignment horizontal="center"/>
    </xf>
    <xf numFmtId="0" fontId="20" fillId="0" borderId="12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6" fontId="17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0" fillId="3" borderId="18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13" fillId="0" borderId="0" xfId="0" applyFont="1" applyBorder="1"/>
    <xf numFmtId="0" fontId="13" fillId="0" borderId="19" xfId="0" applyFont="1" applyBorder="1"/>
    <xf numFmtId="0" fontId="9" fillId="3" borderId="1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8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6" fontId="12" fillId="0" borderId="12" xfId="0" applyNumberFormat="1" applyFont="1" applyBorder="1" applyAlignment="1">
      <alignment horizontal="center"/>
    </xf>
    <xf numFmtId="3" fontId="12" fillId="0" borderId="12" xfId="0" applyNumberFormat="1" applyFont="1" applyBorder="1" applyAlignment="1">
      <alignment horizontal="center"/>
    </xf>
    <xf numFmtId="0" fontId="0" fillId="0" borderId="12" xfId="0" applyBorder="1"/>
    <xf numFmtId="8" fontId="17" fillId="0" borderId="12" xfId="0" applyNumberFormat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6" fontId="17" fillId="0" borderId="12" xfId="0" applyNumberFormat="1" applyFont="1" applyBorder="1" applyAlignment="1">
      <alignment horizontal="center"/>
    </xf>
    <xf numFmtId="3" fontId="18" fillId="0" borderId="12" xfId="0" applyNumberFormat="1" applyFont="1" applyBorder="1" applyAlignment="1">
      <alignment horizontal="center"/>
    </xf>
    <xf numFmtId="3" fontId="17" fillId="0" borderId="12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0" fontId="20" fillId="0" borderId="6" xfId="0" applyFont="1" applyBorder="1" applyAlignment="1">
      <alignment horizontal="center" vertical="top"/>
    </xf>
  </cellXfs>
  <cellStyles count="10">
    <cellStyle name="Comma 2" xfId="1"/>
    <cellStyle name="Comma 2 2" xfId="2"/>
    <cellStyle name="Currency 2" xfId="3"/>
    <cellStyle name="Currency 2 2" xfId="4"/>
    <cellStyle name="Normal" xfId="0" builtinId="0"/>
    <cellStyle name="Normal 2" xfId="5"/>
    <cellStyle name="Normal 3" xfId="6"/>
    <cellStyle name="Normal 3 2" xfId="7"/>
    <cellStyle name="Percent 2" xfId="8"/>
    <cellStyle name="Percent 2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4" sqref="C14"/>
    </sheetView>
  </sheetViews>
  <sheetFormatPr defaultRowHeight="15"/>
  <cols>
    <col min="1" max="5" width="19.85546875" customWidth="1"/>
  </cols>
  <sheetData>
    <row r="1" spans="1:5" ht="37.5" customHeight="1">
      <c r="A1" s="19" t="s">
        <v>0</v>
      </c>
      <c r="B1" s="19"/>
      <c r="C1" s="19"/>
      <c r="D1" s="19"/>
      <c r="E1" s="19"/>
    </row>
    <row r="2" spans="1:5" ht="19.5" thickBot="1">
      <c r="A2" s="20" t="s">
        <v>1</v>
      </c>
      <c r="B2" s="20"/>
      <c r="C2" s="20"/>
      <c r="D2" s="20"/>
      <c r="E2" s="20"/>
    </row>
    <row r="3" spans="1:5" ht="15.75" thickBot="1">
      <c r="A3" s="21" t="s">
        <v>2</v>
      </c>
      <c r="B3" s="22"/>
      <c r="C3" s="23"/>
      <c r="D3" s="24"/>
      <c r="E3" s="25"/>
    </row>
    <row r="4" spans="1:5" ht="45.75" thickBot="1">
      <c r="A4" s="21" t="s">
        <v>3</v>
      </c>
      <c r="B4" s="23"/>
      <c r="C4" s="1" t="s">
        <v>4</v>
      </c>
      <c r="D4" s="2" t="s">
        <v>5</v>
      </c>
      <c r="E4" s="3" t="s">
        <v>6</v>
      </c>
    </row>
    <row r="5" spans="1:5" ht="16.5" thickBot="1">
      <c r="A5" s="4" t="s">
        <v>7</v>
      </c>
      <c r="B5" s="5" t="s">
        <v>8</v>
      </c>
      <c r="C5" s="7">
        <v>15000</v>
      </c>
      <c r="D5" s="8">
        <v>17</v>
      </c>
      <c r="E5" s="9">
        <v>0.92720000000000002</v>
      </c>
    </row>
    <row r="6" spans="1:5" ht="16.5" thickBot="1">
      <c r="A6" s="10" t="s">
        <v>9</v>
      </c>
      <c r="B6" s="11" t="s">
        <v>10</v>
      </c>
      <c r="C6" s="12">
        <v>5000</v>
      </c>
      <c r="D6" s="13">
        <v>17</v>
      </c>
      <c r="E6" s="14">
        <v>6.4600000000000005E-2</v>
      </c>
    </row>
    <row r="7" spans="1:5" ht="16.5" thickBot="1">
      <c r="A7" s="4" t="s">
        <v>11</v>
      </c>
      <c r="B7" s="5" t="s">
        <v>12</v>
      </c>
      <c r="C7" s="7">
        <v>200</v>
      </c>
      <c r="D7" s="8">
        <v>18</v>
      </c>
      <c r="E7" s="9">
        <v>7.4999999999999997E-3</v>
      </c>
    </row>
    <row r="8" spans="1:5" ht="16.5" thickBot="1">
      <c r="A8" s="10" t="s">
        <v>13</v>
      </c>
      <c r="B8" s="11" t="s">
        <v>14</v>
      </c>
      <c r="C8" s="12">
        <v>40</v>
      </c>
      <c r="D8" s="15">
        <v>111</v>
      </c>
      <c r="E8" s="14">
        <v>7.1000000000000002E-4</v>
      </c>
    </row>
    <row r="9" spans="1:5" ht="15.75" thickBot="1">
      <c r="A9" s="26" t="s">
        <v>15</v>
      </c>
      <c r="B9" s="27"/>
      <c r="C9" s="28"/>
      <c r="D9" s="17">
        <v>163</v>
      </c>
      <c r="E9" s="18"/>
    </row>
    <row r="10" spans="1:5">
      <c r="A10" s="29" t="s">
        <v>16</v>
      </c>
    </row>
    <row r="11" spans="1:5">
      <c r="A11" s="29" t="s">
        <v>17</v>
      </c>
    </row>
  </sheetData>
  <mergeCells count="6">
    <mergeCell ref="A1:E1"/>
    <mergeCell ref="A2:E2"/>
    <mergeCell ref="A3:C3"/>
    <mergeCell ref="D3:E3"/>
    <mergeCell ref="A4:B4"/>
    <mergeCell ref="A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10" sqref="A10:H12"/>
    </sheetView>
  </sheetViews>
  <sheetFormatPr defaultRowHeight="15"/>
  <cols>
    <col min="2" max="2" width="15.5703125" customWidth="1"/>
    <col min="3" max="3" width="12.7109375" customWidth="1"/>
    <col min="4" max="4" width="14.85546875" customWidth="1"/>
    <col min="6" max="6" width="10.7109375" customWidth="1"/>
    <col min="7" max="7" width="15" customWidth="1"/>
    <col min="8" max="8" width="13.28515625" customWidth="1"/>
  </cols>
  <sheetData>
    <row r="1" spans="1:10">
      <c r="A1" t="s">
        <v>18</v>
      </c>
    </row>
    <row r="2" spans="1:10"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</row>
    <row r="3" spans="1:10">
      <c r="A3">
        <v>2008</v>
      </c>
      <c r="B3">
        <v>11851.2</v>
      </c>
      <c r="C3">
        <v>33.5</v>
      </c>
      <c r="D3">
        <v>0.59065748616173885</v>
      </c>
      <c r="E3">
        <v>14.925373134328359</v>
      </c>
      <c r="F3">
        <v>53</v>
      </c>
      <c r="G3">
        <v>108</v>
      </c>
    </row>
    <row r="4" spans="1:10">
      <c r="A4">
        <v>2009</v>
      </c>
      <c r="B4">
        <v>18273</v>
      </c>
      <c r="C4">
        <v>37.5</v>
      </c>
      <c r="D4">
        <v>0.38307885951950965</v>
      </c>
      <c r="E4">
        <v>13.333333333333334</v>
      </c>
      <c r="F4">
        <v>55</v>
      </c>
      <c r="G4">
        <v>112</v>
      </c>
    </row>
    <row r="5" spans="1:10">
      <c r="A5">
        <v>2010</v>
      </c>
      <c r="B5">
        <v>17137</v>
      </c>
      <c r="C5">
        <v>12</v>
      </c>
      <c r="D5">
        <v>0.40847289490575944</v>
      </c>
      <c r="E5">
        <v>41.666666666666664</v>
      </c>
      <c r="F5">
        <v>53</v>
      </c>
      <c r="G5">
        <v>108</v>
      </c>
    </row>
    <row r="6" spans="1:10">
      <c r="A6">
        <v>2011</v>
      </c>
      <c r="B6">
        <v>24339.8</v>
      </c>
      <c r="C6">
        <v>37.5</v>
      </c>
      <c r="D6">
        <v>0.28759480357274919</v>
      </c>
      <c r="E6">
        <v>13.333333333333334</v>
      </c>
      <c r="F6">
        <v>49</v>
      </c>
      <c r="G6">
        <v>119</v>
      </c>
    </row>
    <row r="7" spans="1:10">
      <c r="A7">
        <v>2012</v>
      </c>
      <c r="B7">
        <v>45425.8</v>
      </c>
      <c r="C7">
        <v>55.5</v>
      </c>
      <c r="D7">
        <v>0.15409745122815668</v>
      </c>
      <c r="E7">
        <v>9.0090090090090094</v>
      </c>
      <c r="F7">
        <v>50</v>
      </c>
      <c r="G7">
        <v>109</v>
      </c>
    </row>
    <row r="10" spans="1:10" ht="47.25">
      <c r="A10" s="39" t="s">
        <v>27</v>
      </c>
      <c r="B10" s="40" t="s">
        <v>28</v>
      </c>
      <c r="C10" s="40" t="s">
        <v>29</v>
      </c>
      <c r="D10" s="40" t="s">
        <v>65</v>
      </c>
      <c r="E10" s="59" t="s">
        <v>30</v>
      </c>
      <c r="F10" s="59" t="s">
        <v>31</v>
      </c>
      <c r="G10" s="59" t="s">
        <v>41</v>
      </c>
      <c r="H10" s="59" t="s">
        <v>49</v>
      </c>
    </row>
    <row r="11" spans="1:10">
      <c r="A11" s="31">
        <f>C11/E11</f>
        <v>0.22432302515622496</v>
      </c>
      <c r="B11" s="16" t="s">
        <v>7</v>
      </c>
      <c r="C11" s="64">
        <v>7000</v>
      </c>
      <c r="D11" s="64" t="s">
        <v>66</v>
      </c>
      <c r="E11" s="44">
        <v>31205</v>
      </c>
      <c r="F11" s="44">
        <v>1560237</v>
      </c>
      <c r="G11" s="16" t="s">
        <v>76</v>
      </c>
      <c r="H11" t="s">
        <v>77</v>
      </c>
      <c r="I11">
        <f>C11/176</f>
        <v>39.772727272727273</v>
      </c>
      <c r="J11" s="31">
        <f>C11/272251</f>
        <v>2.5711567634278662E-2</v>
      </c>
    </row>
    <row r="12" spans="1:10">
      <c r="A12" s="31">
        <f>C12/E12</f>
        <v>9.8039215686274517</v>
      </c>
      <c r="B12" s="16" t="s">
        <v>9</v>
      </c>
      <c r="C12" s="64">
        <v>500</v>
      </c>
      <c r="D12" s="64" t="s">
        <v>67</v>
      </c>
      <c r="E12" s="44">
        <v>51</v>
      </c>
      <c r="F12" s="44">
        <v>1777</v>
      </c>
      <c r="G12" s="16" t="s">
        <v>60</v>
      </c>
      <c r="H12" t="s">
        <v>78</v>
      </c>
      <c r="I12" s="63">
        <f>C12/1</f>
        <v>500</v>
      </c>
      <c r="J12" s="31">
        <f>C12/148</f>
        <v>3.3783783783783785</v>
      </c>
    </row>
    <row r="14" spans="1:10">
      <c r="D14" s="63">
        <f>F7*C11</f>
        <v>350000</v>
      </c>
    </row>
    <row r="15" spans="1:10">
      <c r="D15" s="63">
        <f>G7*C12</f>
        <v>54500</v>
      </c>
    </row>
    <row r="16" spans="1:10">
      <c r="D16" s="34">
        <f>SUM(D14:D15)</f>
        <v>404500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E16" sqref="E16"/>
    </sheetView>
  </sheetViews>
  <sheetFormatPr defaultRowHeight="15"/>
  <cols>
    <col min="1" max="1" width="15.140625" customWidth="1"/>
    <col min="4" max="4" width="14" customWidth="1"/>
  </cols>
  <sheetData>
    <row r="1" spans="1:5">
      <c r="A1" t="s">
        <v>25</v>
      </c>
    </row>
    <row r="2" spans="1:5">
      <c r="A2" t="s">
        <v>26</v>
      </c>
    </row>
    <row r="3" spans="1:5">
      <c r="A3" t="s">
        <v>27</v>
      </c>
      <c r="B3" t="s">
        <v>28</v>
      </c>
      <c r="C3" t="s">
        <v>29</v>
      </c>
      <c r="D3" t="s">
        <v>30</v>
      </c>
      <c r="E3" t="s">
        <v>31</v>
      </c>
    </row>
    <row r="4" spans="1:5">
      <c r="A4" s="32">
        <v>0.19824075490079465</v>
      </c>
      <c r="B4" t="s">
        <v>7</v>
      </c>
      <c r="C4">
        <v>35000</v>
      </c>
      <c r="D4">
        <v>176533</v>
      </c>
      <c r="E4">
        <v>1059319</v>
      </c>
    </row>
    <row r="5" spans="1:5">
      <c r="A5" s="32">
        <v>0.39227171661427246</v>
      </c>
      <c r="B5" t="s">
        <v>9</v>
      </c>
      <c r="C5">
        <v>17468.251812550167</v>
      </c>
      <c r="D5">
        <v>44531</v>
      </c>
      <c r="E5">
        <v>400777</v>
      </c>
    </row>
    <row r="6" spans="1:5">
      <c r="A6" s="32">
        <v>0.39223846757798214</v>
      </c>
      <c r="B6" t="s">
        <v>11</v>
      </c>
      <c r="C6">
        <v>1846.65870535714</v>
      </c>
      <c r="D6">
        <v>4708</v>
      </c>
      <c r="E6">
        <v>89444</v>
      </c>
    </row>
    <row r="7" spans="1:5">
      <c r="A7" s="32">
        <v>0.39235511828872105</v>
      </c>
      <c r="B7" t="s">
        <v>13</v>
      </c>
      <c r="C7">
        <v>405.69519231053755</v>
      </c>
      <c r="D7">
        <v>1034</v>
      </c>
      <c r="E7">
        <v>8274</v>
      </c>
    </row>
    <row r="8" spans="1:5">
      <c r="A8" s="32">
        <v>0.66006600660066006</v>
      </c>
      <c r="B8" t="s">
        <v>32</v>
      </c>
      <c r="C8">
        <v>200</v>
      </c>
      <c r="D8">
        <v>303</v>
      </c>
      <c r="E8">
        <v>2424</v>
      </c>
    </row>
    <row r="9" spans="1:5">
      <c r="A9" s="32">
        <v>2.197802197802198</v>
      </c>
      <c r="B9" t="s">
        <v>33</v>
      </c>
      <c r="C9">
        <v>200</v>
      </c>
      <c r="D9">
        <v>91</v>
      </c>
      <c r="E9">
        <v>1372</v>
      </c>
    </row>
    <row r="10" spans="1:5">
      <c r="A10" s="32">
        <v>2</v>
      </c>
      <c r="B10" t="s">
        <v>34</v>
      </c>
      <c r="C10">
        <v>40</v>
      </c>
      <c r="D10">
        <v>20</v>
      </c>
      <c r="E10">
        <v>406</v>
      </c>
    </row>
    <row r="11" spans="1:5">
      <c r="A11" t="s">
        <v>35</v>
      </c>
    </row>
    <row r="12" spans="1:5">
      <c r="A12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tabSelected="1" topLeftCell="B1" zoomScale="80" zoomScaleNormal="80" workbookViewId="0">
      <selection activeCell="F9" sqref="F9"/>
    </sheetView>
  </sheetViews>
  <sheetFormatPr defaultRowHeight="15"/>
  <cols>
    <col min="1" max="1" width="14.85546875" customWidth="1"/>
    <col min="2" max="2" width="17.28515625" customWidth="1"/>
    <col min="3" max="3" width="14.42578125" customWidth="1"/>
    <col min="4" max="4" width="20.42578125" customWidth="1"/>
    <col min="5" max="5" width="23.7109375" customWidth="1"/>
    <col min="6" max="7" width="17.28515625" bestFit="1" customWidth="1"/>
    <col min="8" max="8" width="15.140625" bestFit="1" customWidth="1"/>
  </cols>
  <sheetData>
    <row r="1" spans="1:10">
      <c r="A1" s="70" t="s">
        <v>75</v>
      </c>
      <c r="B1" s="71"/>
      <c r="C1" s="71"/>
      <c r="D1" s="71"/>
      <c r="E1" s="71"/>
      <c r="F1" s="72"/>
      <c r="G1" s="72"/>
      <c r="H1" s="72"/>
    </row>
    <row r="2" spans="1:10" ht="61.5" customHeight="1">
      <c r="A2" s="73"/>
      <c r="B2" s="74"/>
      <c r="C2" s="74"/>
      <c r="D2" s="74"/>
      <c r="E2" s="74"/>
      <c r="F2" s="74"/>
      <c r="G2" s="74"/>
      <c r="H2" s="74"/>
    </row>
    <row r="3" spans="1:10" ht="33.75">
      <c r="A3" s="78" t="s">
        <v>37</v>
      </c>
      <c r="B3" s="77" t="s">
        <v>38</v>
      </c>
      <c r="C3" s="78" t="s">
        <v>4</v>
      </c>
      <c r="D3" s="78" t="s">
        <v>65</v>
      </c>
      <c r="E3" s="78" t="s">
        <v>30</v>
      </c>
      <c r="F3" s="78" t="s">
        <v>31</v>
      </c>
      <c r="G3" s="79" t="s">
        <v>41</v>
      </c>
      <c r="H3" s="79" t="s">
        <v>49</v>
      </c>
    </row>
    <row r="4" spans="1:10" ht="16.5" thickBot="1">
      <c r="A4" s="80">
        <f>C4/E4</f>
        <v>0.15409903431271832</v>
      </c>
      <c r="B4" s="81" t="s">
        <v>7</v>
      </c>
      <c r="C4" s="82">
        <v>15000</v>
      </c>
      <c r="D4" s="92" t="s">
        <v>8</v>
      </c>
      <c r="E4" s="83">
        <v>97340</v>
      </c>
      <c r="F4" s="83">
        <v>1460096</v>
      </c>
      <c r="G4" s="30" t="s">
        <v>57</v>
      </c>
      <c r="H4" s="84" t="s">
        <v>61</v>
      </c>
      <c r="I4" s="33">
        <f>C4/17345</f>
        <v>0.86480253675410779</v>
      </c>
      <c r="J4" s="33">
        <f>C4/272251</f>
        <v>5.5096216359168559E-2</v>
      </c>
    </row>
    <row r="5" spans="1:10" ht="16.5" thickBot="1">
      <c r="A5" s="80">
        <f>C5/E5</f>
        <v>1.0620220900594732</v>
      </c>
      <c r="B5" s="81" t="s">
        <v>9</v>
      </c>
      <c r="C5" s="82">
        <v>5000</v>
      </c>
      <c r="D5" s="92" t="s">
        <v>10</v>
      </c>
      <c r="E5" s="83">
        <v>4708</v>
      </c>
      <c r="F5" s="83">
        <v>89444</v>
      </c>
      <c r="G5" s="30" t="s">
        <v>58</v>
      </c>
      <c r="H5" s="84" t="s">
        <v>62</v>
      </c>
      <c r="I5" s="33">
        <f>C5/1651</f>
        <v>3.0284675953967293</v>
      </c>
      <c r="J5" s="33">
        <f>C5/13659</f>
        <v>0.36605900871220443</v>
      </c>
    </row>
    <row r="6" spans="1:10" ht="16.5" thickBot="1">
      <c r="A6" s="80">
        <f>C6/E6</f>
        <v>0.29895366218236175</v>
      </c>
      <c r="B6" s="81" t="s">
        <v>11</v>
      </c>
      <c r="C6" s="82">
        <v>200</v>
      </c>
      <c r="D6" s="92" t="s">
        <v>12</v>
      </c>
      <c r="E6" s="83">
        <v>669</v>
      </c>
      <c r="F6" s="83">
        <v>10697</v>
      </c>
      <c r="G6" s="30" t="s">
        <v>59</v>
      </c>
      <c r="H6" s="84" t="s">
        <v>63</v>
      </c>
      <c r="I6" s="33">
        <f>C6/176</f>
        <v>1.1363636363636365</v>
      </c>
      <c r="J6" s="33">
        <f>C6/1481</f>
        <v>0.13504388926401081</v>
      </c>
    </row>
    <row r="7" spans="1:10" ht="16.5" thickBot="1">
      <c r="A7" s="80">
        <f>C7/E7</f>
        <v>0.78431372549019607</v>
      </c>
      <c r="B7" s="81" t="s">
        <v>13</v>
      </c>
      <c r="C7" s="82">
        <v>40</v>
      </c>
      <c r="D7" s="92" t="s">
        <v>14</v>
      </c>
      <c r="E7" s="81">
        <v>51</v>
      </c>
      <c r="F7" s="83">
        <v>1777</v>
      </c>
      <c r="G7" s="30" t="s">
        <v>60</v>
      </c>
      <c r="H7" s="84" t="s">
        <v>64</v>
      </c>
      <c r="I7" s="6">
        <f>C7/1</f>
        <v>40</v>
      </c>
      <c r="J7" s="33">
        <f>C7/148</f>
        <v>0.27027027027027029</v>
      </c>
    </row>
    <row r="8" spans="1:10">
      <c r="A8" s="35" t="s">
        <v>39</v>
      </c>
      <c r="B8" s="75"/>
      <c r="C8" s="75"/>
      <c r="D8" s="75"/>
      <c r="E8" s="76"/>
    </row>
    <row r="9" spans="1:10" ht="15.75" thickBot="1">
      <c r="A9" s="36" t="s">
        <v>40</v>
      </c>
      <c r="B9" s="37"/>
      <c r="C9" s="37"/>
      <c r="D9" s="37"/>
      <c r="E9" s="38"/>
    </row>
    <row r="11" spans="1:10">
      <c r="A11" s="70" t="s">
        <v>79</v>
      </c>
      <c r="B11" s="71"/>
      <c r="C11" s="71"/>
      <c r="D11" s="71"/>
      <c r="E11" s="71"/>
      <c r="F11" s="72"/>
      <c r="G11" s="72"/>
      <c r="H11" s="72"/>
    </row>
    <row r="12" spans="1:10" ht="54.75" customHeight="1">
      <c r="A12" s="73"/>
      <c r="B12" s="74"/>
      <c r="C12" s="74"/>
      <c r="D12" s="74"/>
      <c r="E12" s="74"/>
      <c r="F12" s="74"/>
      <c r="G12" s="74"/>
      <c r="H12" s="74"/>
    </row>
    <row r="13" spans="1:10" ht="31.5">
      <c r="A13" s="79" t="s">
        <v>27</v>
      </c>
      <c r="B13" s="79" t="s">
        <v>28</v>
      </c>
      <c r="C13" s="79" t="s">
        <v>29</v>
      </c>
      <c r="D13" s="79" t="s">
        <v>65</v>
      </c>
      <c r="E13" s="79" t="s">
        <v>30</v>
      </c>
      <c r="F13" s="79" t="s">
        <v>31</v>
      </c>
      <c r="G13" s="79" t="s">
        <v>41</v>
      </c>
      <c r="H13" s="79" t="s">
        <v>49</v>
      </c>
    </row>
    <row r="14" spans="1:10">
      <c r="A14" s="85">
        <v>0.2</v>
      </c>
      <c r="B14" s="86" t="s">
        <v>7</v>
      </c>
      <c r="C14" s="87">
        <v>35000</v>
      </c>
      <c r="D14" s="65" t="s">
        <v>68</v>
      </c>
      <c r="E14" s="88">
        <v>176533</v>
      </c>
      <c r="F14" s="89">
        <v>1059319</v>
      </c>
      <c r="G14" s="30" t="s">
        <v>42</v>
      </c>
      <c r="H14" s="30" t="s">
        <v>50</v>
      </c>
    </row>
    <row r="15" spans="1:10">
      <c r="A15" s="85">
        <v>0.39</v>
      </c>
      <c r="B15" s="86" t="s">
        <v>9</v>
      </c>
      <c r="C15" s="87">
        <v>17468</v>
      </c>
      <c r="D15" s="65" t="s">
        <v>69</v>
      </c>
      <c r="E15" s="88">
        <v>44531</v>
      </c>
      <c r="F15" s="89">
        <v>400777</v>
      </c>
      <c r="G15" s="30" t="s">
        <v>43</v>
      </c>
      <c r="H15" s="30" t="s">
        <v>51</v>
      </c>
    </row>
    <row r="16" spans="1:10">
      <c r="A16" s="85">
        <v>0.39</v>
      </c>
      <c r="B16" s="86" t="s">
        <v>11</v>
      </c>
      <c r="C16" s="87">
        <v>1847</v>
      </c>
      <c r="D16" s="65" t="s">
        <v>70</v>
      </c>
      <c r="E16" s="88">
        <v>4708</v>
      </c>
      <c r="F16" s="89">
        <v>89444</v>
      </c>
      <c r="G16" s="30" t="s">
        <v>44</v>
      </c>
      <c r="H16" s="30" t="s">
        <v>52</v>
      </c>
    </row>
    <row r="17" spans="1:8">
      <c r="A17" s="85">
        <v>0.39</v>
      </c>
      <c r="B17" s="86" t="s">
        <v>13</v>
      </c>
      <c r="C17" s="87">
        <v>406</v>
      </c>
      <c r="D17" s="65" t="s">
        <v>71</v>
      </c>
      <c r="E17" s="88">
        <v>1034</v>
      </c>
      <c r="F17" s="89">
        <v>8274</v>
      </c>
      <c r="G17" s="30" t="s">
        <v>45</v>
      </c>
      <c r="H17" s="30" t="s">
        <v>53</v>
      </c>
    </row>
    <row r="18" spans="1:8">
      <c r="A18" s="85">
        <v>0.66</v>
      </c>
      <c r="B18" s="86" t="s">
        <v>32</v>
      </c>
      <c r="C18" s="87">
        <v>200</v>
      </c>
      <c r="D18" s="65" t="s">
        <v>72</v>
      </c>
      <c r="E18" s="90">
        <v>303</v>
      </c>
      <c r="F18" s="89">
        <v>2424</v>
      </c>
      <c r="G18" s="30" t="s">
        <v>46</v>
      </c>
      <c r="H18" s="91" t="s">
        <v>54</v>
      </c>
    </row>
    <row r="19" spans="1:8">
      <c r="A19" s="85">
        <v>2.2000000000000002</v>
      </c>
      <c r="B19" s="86" t="s">
        <v>33</v>
      </c>
      <c r="C19" s="87">
        <v>200</v>
      </c>
      <c r="D19" s="65" t="s">
        <v>73</v>
      </c>
      <c r="E19" s="90">
        <v>91</v>
      </c>
      <c r="F19" s="89">
        <v>1372</v>
      </c>
      <c r="G19" s="30" t="s">
        <v>47</v>
      </c>
      <c r="H19" s="30" t="s">
        <v>55</v>
      </c>
    </row>
    <row r="20" spans="1:8">
      <c r="A20" s="85">
        <v>2</v>
      </c>
      <c r="B20" s="86" t="s">
        <v>34</v>
      </c>
      <c r="C20" s="87">
        <v>40</v>
      </c>
      <c r="D20" s="65" t="s">
        <v>74</v>
      </c>
      <c r="E20" s="90">
        <v>20</v>
      </c>
      <c r="F20" s="86">
        <v>406</v>
      </c>
      <c r="G20" s="30" t="s">
        <v>48</v>
      </c>
      <c r="H20" s="30" t="s">
        <v>56</v>
      </c>
    </row>
    <row r="22" spans="1:8">
      <c r="A22" s="70" t="s">
        <v>80</v>
      </c>
      <c r="B22" s="71"/>
      <c r="C22" s="71"/>
      <c r="D22" s="71"/>
      <c r="E22" s="71"/>
      <c r="F22" s="72"/>
      <c r="G22" s="72"/>
      <c r="H22" s="72"/>
    </row>
    <row r="23" spans="1:8" ht="47.25" customHeight="1">
      <c r="A23" s="73"/>
      <c r="B23" s="74"/>
      <c r="C23" s="74"/>
      <c r="D23" s="74"/>
      <c r="E23" s="74"/>
      <c r="F23" s="74"/>
      <c r="G23" s="74"/>
      <c r="H23" s="74"/>
    </row>
    <row r="24" spans="1:8" ht="31.5">
      <c r="A24" s="39" t="s">
        <v>27</v>
      </c>
      <c r="B24" s="40" t="s">
        <v>28</v>
      </c>
      <c r="C24" s="40" t="s">
        <v>29</v>
      </c>
      <c r="D24" s="40" t="s">
        <v>65</v>
      </c>
      <c r="E24" s="59" t="s">
        <v>30</v>
      </c>
      <c r="F24" s="59" t="s">
        <v>31</v>
      </c>
      <c r="G24" s="59" t="s">
        <v>41</v>
      </c>
      <c r="H24" s="59" t="s">
        <v>49</v>
      </c>
    </row>
    <row r="25" spans="1:8">
      <c r="A25" s="31">
        <f>C25/E25</f>
        <v>0.22432302515622496</v>
      </c>
      <c r="B25" s="16" t="s">
        <v>7</v>
      </c>
      <c r="C25" s="64">
        <v>7000</v>
      </c>
      <c r="D25" s="64" t="s">
        <v>66</v>
      </c>
      <c r="E25" s="44">
        <v>31205</v>
      </c>
      <c r="F25" s="44">
        <v>1560237</v>
      </c>
      <c r="G25" s="16" t="s">
        <v>76</v>
      </c>
      <c r="H25" t="s">
        <v>77</v>
      </c>
    </row>
    <row r="26" spans="1:8">
      <c r="A26" s="31">
        <f>C26/E26</f>
        <v>9.8039215686274517</v>
      </c>
      <c r="B26" s="16" t="s">
        <v>9</v>
      </c>
      <c r="C26" s="64">
        <v>500</v>
      </c>
      <c r="D26" s="64" t="s">
        <v>67</v>
      </c>
      <c r="E26" s="44">
        <v>51</v>
      </c>
      <c r="F26" s="44">
        <v>1777</v>
      </c>
      <c r="G26" s="16" t="s">
        <v>60</v>
      </c>
      <c r="H26" t="s">
        <v>78</v>
      </c>
    </row>
  </sheetData>
  <mergeCells count="5">
    <mergeCell ref="A22:H23"/>
    <mergeCell ref="A8:E8"/>
    <mergeCell ref="A9:E9"/>
    <mergeCell ref="A1:H2"/>
    <mergeCell ref="A11:H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A3" sqref="A3:H10"/>
    </sheetView>
  </sheetViews>
  <sheetFormatPr defaultRowHeight="15"/>
  <cols>
    <col min="4" max="4" width="17" bestFit="1" customWidth="1"/>
    <col min="6" max="6" width="17.5703125" bestFit="1" customWidth="1"/>
    <col min="7" max="7" width="16.5703125" customWidth="1"/>
  </cols>
  <sheetData>
    <row r="1" spans="1:11" ht="15.75" customHeight="1">
      <c r="A1" s="47" t="s">
        <v>25</v>
      </c>
      <c r="B1" s="48"/>
      <c r="C1" s="48"/>
      <c r="D1" s="48"/>
      <c r="E1" s="49"/>
    </row>
    <row r="2" spans="1:11" ht="31.5" customHeight="1">
      <c r="A2" s="50" t="s">
        <v>26</v>
      </c>
      <c r="B2" s="51"/>
      <c r="C2" s="51"/>
      <c r="D2" s="51"/>
      <c r="E2" s="52"/>
    </row>
    <row r="3" spans="1:11" ht="47.25">
      <c r="A3" s="39" t="s">
        <v>27</v>
      </c>
      <c r="B3" s="40" t="s">
        <v>28</v>
      </c>
      <c r="C3" s="59" t="s">
        <v>29</v>
      </c>
      <c r="D3" s="59" t="s">
        <v>65</v>
      </c>
      <c r="E3" s="59" t="s">
        <v>30</v>
      </c>
      <c r="F3" s="41" t="s">
        <v>31</v>
      </c>
      <c r="G3" s="59" t="s">
        <v>41</v>
      </c>
      <c r="H3" s="59" t="s">
        <v>49</v>
      </c>
    </row>
    <row r="4" spans="1:11">
      <c r="A4" s="42">
        <v>0.2</v>
      </c>
      <c r="B4" s="43" t="s">
        <v>7</v>
      </c>
      <c r="C4" s="67">
        <v>35000</v>
      </c>
      <c r="D4" s="66" t="s">
        <v>68</v>
      </c>
      <c r="E4" s="68">
        <v>176533</v>
      </c>
      <c r="F4" s="45">
        <v>1059319</v>
      </c>
      <c r="G4" s="16" t="s">
        <v>42</v>
      </c>
      <c r="H4" s="16" t="s">
        <v>50</v>
      </c>
      <c r="J4" s="33">
        <f>C4/108397</f>
        <v>0.32288716477393287</v>
      </c>
      <c r="K4" s="33">
        <f>C4/272251</f>
        <v>0.1285578381713933</v>
      </c>
    </row>
    <row r="5" spans="1:11">
      <c r="A5" s="42">
        <v>0.39</v>
      </c>
      <c r="B5" s="43" t="s">
        <v>9</v>
      </c>
      <c r="C5" s="67">
        <v>17468</v>
      </c>
      <c r="D5" s="66" t="s">
        <v>69</v>
      </c>
      <c r="E5" s="68">
        <v>44531</v>
      </c>
      <c r="F5" s="45">
        <v>400777</v>
      </c>
      <c r="G5" s="16" t="s">
        <v>43</v>
      </c>
      <c r="H5" s="16" t="s">
        <v>51</v>
      </c>
      <c r="J5" s="33">
        <f>C5/17345</f>
        <v>1.0070913808013837</v>
      </c>
      <c r="K5" s="33">
        <f>C5/71000</f>
        <v>0.2460281690140845</v>
      </c>
    </row>
    <row r="6" spans="1:11">
      <c r="A6" s="42">
        <v>0.39</v>
      </c>
      <c r="B6" s="43" t="s">
        <v>11</v>
      </c>
      <c r="C6" s="67">
        <v>1847</v>
      </c>
      <c r="D6" s="66" t="s">
        <v>70</v>
      </c>
      <c r="E6" s="68">
        <v>4708</v>
      </c>
      <c r="F6" s="45">
        <v>89444</v>
      </c>
      <c r="G6" s="16" t="s">
        <v>44</v>
      </c>
      <c r="H6" s="16" t="s">
        <v>52</v>
      </c>
      <c r="J6" s="33">
        <f>C6/1651</f>
        <v>1.1187159297395517</v>
      </c>
      <c r="K6" s="33">
        <f>C6/13658</f>
        <v>0.13523209840386585</v>
      </c>
    </row>
    <row r="7" spans="1:11">
      <c r="A7" s="42">
        <v>0.39</v>
      </c>
      <c r="B7" s="43" t="s">
        <v>13</v>
      </c>
      <c r="C7" s="67">
        <v>406</v>
      </c>
      <c r="D7" s="66" t="s">
        <v>71</v>
      </c>
      <c r="E7" s="68">
        <v>1034</v>
      </c>
      <c r="F7" s="45">
        <v>8274</v>
      </c>
      <c r="G7" s="16" t="s">
        <v>45</v>
      </c>
      <c r="H7" s="16" t="s">
        <v>53</v>
      </c>
      <c r="J7" s="33">
        <f>C7/471</f>
        <v>0.86199575371549897</v>
      </c>
      <c r="K7" s="33">
        <f>C7/1481</f>
        <v>0.27413909520594193</v>
      </c>
    </row>
    <row r="8" spans="1:11">
      <c r="A8" s="42">
        <v>0.66</v>
      </c>
      <c r="B8" s="43" t="s">
        <v>32</v>
      </c>
      <c r="C8" s="67">
        <v>200</v>
      </c>
      <c r="D8" s="66" t="s">
        <v>72</v>
      </c>
      <c r="E8" s="69">
        <v>303</v>
      </c>
      <c r="F8" s="45">
        <v>2424</v>
      </c>
      <c r="G8" s="16" t="s">
        <v>46</v>
      </c>
      <c r="H8" s="60" t="s">
        <v>54</v>
      </c>
      <c r="J8" s="33">
        <f>C8/176</f>
        <v>1.1363636363636365</v>
      </c>
      <c r="K8" s="33">
        <f>C8/394</f>
        <v>0.50761421319796951</v>
      </c>
    </row>
    <row r="9" spans="1:11">
      <c r="A9" s="42">
        <v>2.2000000000000002</v>
      </c>
      <c r="B9" s="43" t="s">
        <v>33</v>
      </c>
      <c r="C9" s="67">
        <v>200</v>
      </c>
      <c r="D9" s="66" t="s">
        <v>73</v>
      </c>
      <c r="E9" s="69">
        <v>91</v>
      </c>
      <c r="F9" s="45">
        <v>1372</v>
      </c>
      <c r="G9" s="16" t="s">
        <v>47</v>
      </c>
      <c r="H9" s="16" t="s">
        <v>55</v>
      </c>
      <c r="J9" s="6">
        <f>C9/50</f>
        <v>4</v>
      </c>
      <c r="K9" s="33">
        <f>C9/148</f>
        <v>1.3513513513513513</v>
      </c>
    </row>
    <row r="10" spans="1:11">
      <c r="A10" s="42">
        <v>2</v>
      </c>
      <c r="B10" s="43" t="s">
        <v>34</v>
      </c>
      <c r="C10" s="67">
        <v>40</v>
      </c>
      <c r="D10" s="66" t="s">
        <v>74</v>
      </c>
      <c r="E10" s="69">
        <v>20</v>
      </c>
      <c r="F10" s="46">
        <v>406</v>
      </c>
      <c r="G10" s="16" t="s">
        <v>48</v>
      </c>
      <c r="H10" s="16" t="s">
        <v>56</v>
      </c>
      <c r="I10" s="61"/>
      <c r="J10" s="62">
        <f>C10/1</f>
        <v>40</v>
      </c>
      <c r="K10" s="33">
        <f>C10/46</f>
        <v>0.86956521739130432</v>
      </c>
    </row>
    <row r="11" spans="1:11" ht="30" customHeight="1">
      <c r="A11" s="53" t="s">
        <v>35</v>
      </c>
      <c r="B11" s="54"/>
      <c r="C11" s="54"/>
      <c r="D11" s="54"/>
      <c r="E11" s="55"/>
    </row>
    <row r="12" spans="1:11" ht="30" customHeight="1" thickBot="1">
      <c r="A12" s="56" t="s">
        <v>36</v>
      </c>
      <c r="B12" s="57"/>
      <c r="C12" s="57"/>
      <c r="D12" s="57"/>
      <c r="E12" s="58"/>
    </row>
  </sheetData>
  <mergeCells count="4">
    <mergeCell ref="A1:E1"/>
    <mergeCell ref="A2:E2"/>
    <mergeCell ref="A11:E11"/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mfrs existing tiers</vt:lpstr>
      <vt:lpstr>2-tier</vt:lpstr>
      <vt:lpstr>proposed</vt:lpstr>
      <vt:lpstr>exist cost</vt:lpstr>
      <vt:lpstr>proposed 2012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dcterms:created xsi:type="dcterms:W3CDTF">2012-05-20T17:16:00Z</dcterms:created>
  <dcterms:modified xsi:type="dcterms:W3CDTF">2012-05-20T19:44:12Z</dcterms:modified>
</cp:coreProperties>
</file>